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Yea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<sst xmlns="http://schemas.openxmlformats.org/spreadsheetml/2006/main" count="87" uniqueCount="10">
  <si>
    <t xml:space="preserve">Yearly Calendar</t>
  </si>
  <si>
    <t xml:space="preserve">Type any year in B3</t>
  </si>
  <si>
    <t xml:space="preserve">Year: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</si>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</sst>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255E0"/>
      <name val="Arial"/>
      <family val="0"/>
      <charset val="1"/>
    </font>
    <font>
      <i val="true"/>
      <sz val="9"/>
      <color rgb="FF9AA1B2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2255E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8"/>
      <name val="Arial"/>
      <family val="0"/>
      <charset val="1"/>
    </font>
    <font>
      <sz val="8"/>
      <color rgb="FFE6394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D5"/>
        <bgColor rgb="FFFFFFFF"/>
      </patternFill>
    </fill>
    <fill>
      <patternFill patternType="solid">
        <fgColor rgb="FF2255E0"/>
        <bgColor rgb="FF006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DE8"/>
      </left>
      <right style="thin">
        <color rgb="FFD9DDE8"/>
      </right>
      <top style="thin">
        <color rgb="FFD9DDE8"/>
      </top>
      <bottom style="thin">
        <color rgb="FFD9DD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E63946"/>
      <rgbColor rgb="FFFFF6D5"/>
      <rgbColor rgb="FFCCFFFF"/>
      <rgbColor rgb="FF660066"/>
      <rgbColor rgb="FFFF8080"/>
      <rgbColor rgb="FF0066CC"/>
      <rgbColor rgb="FFD9DD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255E0"/>
      <rgbColor rgb="FF33CCCC"/>
      <rgbColor rgb="FF99CC00"/>
      <rgbColor rgb="FFFFCC00"/>
      <rgbColor rgb="FFFF9900"/>
      <rgbColor rgb="FFFF6600"/>
      <rgbColor rgb="FF666699"/>
      <rgbColor rgb="FF9AA1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3" min="1" style="0" width="4.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customFormat="false" ht="15" hidden="false" customHeight="false" outlineLevel="0" collapsed="false">
      <c r="A3" s="3" t="s">
        <v>2</v>
      </c>
      <c r="B3" s="4" t="n">
        <v>2026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customFormat="false" ht="15" hidden="false" customHeight="false" outlineLevel="0" collapsed="false">
      <c r="A5" s="5" t="str">
        <f aca="false">TEXT(DATE($B$3,1,1),"mmmm")</f>
        <v>January</v>
      </c>
      <c r="B5" s="5"/>
      <c r="C5" s="5"/>
      <c r="D5" s="5"/>
      <c r="E5" s="5"/>
      <c r="F5" s="5"/>
      <c r="G5" s="5"/>
      <c r="H5" s="3"/>
      <c r="I5" s="5" t="str">
        <f aca="false">TEXT(DATE($B$3,2,1),"mmmm")</f>
        <v>February</v>
      </c>
      <c r="J5" s="5"/>
      <c r="K5" s="5"/>
      <c r="L5" s="5"/>
      <c r="M5" s="5"/>
      <c r="N5" s="5"/>
      <c r="O5" s="5"/>
      <c r="P5" s="3"/>
      <c r="Q5" s="5" t="str">
        <f aca="false">TEXT(DATE($B$3,3,1),"mmmm")</f>
        <v>March</v>
      </c>
      <c r="R5" s="5"/>
      <c r="S5" s="5"/>
      <c r="T5" s="5"/>
      <c r="U5" s="5"/>
      <c r="V5" s="5"/>
      <c r="W5" s="5"/>
    </row>
    <row r="6" customFormat="false" ht="15" hidden="false" customHeight="false" outlineLevel="0" collapsed="false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3"/>
      <c r="I6" s="6" t="s">
        <v>3</v>
      </c>
      <c r="J6" s="6" t="s">
        <v>4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9</v>
      </c>
      <c r="P6" s="3"/>
      <c r="Q6" s="6" t="s">
        <v>3</v>
      </c>
      <c r="R6" s="6" t="s">
        <v>4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9</v>
      </c>
    </row>
    <row r="7" customFormat="false" ht="15" hidden="false" customHeight="false" outlineLevel="0" collapsed="false">
      <c r="A7" s="7" t="str">
        <f aca="false">IF(1-WEEKDAY(DATE($B$3,1,1),2)+1&lt;1,"",IF(1-WEEKDAY(DATE($B$3,1,1),2)+1&gt;DAY(DATE($B$3,2,0)),"",1-WEEKDAY(DATE($B$3,1,1),2)+1))</f>
        <v/>
      </c>
      <c r="B7" s="7" t="str">
        <f aca="false">IF(2-WEEKDAY(DATE($B$3,1,1),2)+1&lt;1,"",IF(2-WEEKDAY(DATE($B$3,1,1),2)+1&gt;DAY(DATE($B$3,2,0)),"",2-WEEKDAY(DATE($B$3,1,1),2)+1))</f>
        <v/>
      </c>
      <c r="C7" s="7" t="str">
        <f aca="false">IF(3-WEEKDAY(DATE($B$3,1,1),2)+1&lt;1,"",IF(3-WEEKDAY(DATE($B$3,1,1),2)+1&gt;DAY(DATE($B$3,2,0)),"",3-WEEKDAY(DATE($B$3,1,1),2)+1))</f>
        <v/>
      </c>
      <c r="D7" s="7" t="n">
        <f aca="false">IF(4-WEEKDAY(DATE($B$3,1,1),2)+1&lt;1,"",IF(4-WEEKDAY(DATE($B$3,1,1),2)+1&gt;DAY(DATE($B$3,2,0)),"",4-WEEKDAY(DATE($B$3,1,1),2)+1))</f>
        <v>1</v>
      </c>
      <c r="E7" s="7" t="n">
        <f aca="false">IF(5-WEEKDAY(DATE($B$3,1,1),2)+1&lt;1,"",IF(5-WEEKDAY(DATE($B$3,1,1),2)+1&gt;DAY(DATE($B$3,2,0)),"",5-WEEKDAY(DATE($B$3,1,1),2)+1))</f>
        <v>2</v>
      </c>
      <c r="F7" s="7" t="n">
        <f aca="false">IF(6-WEEKDAY(DATE($B$3,1,1),2)+1&lt;1,"",IF(6-WEEKDAY(DATE($B$3,1,1),2)+1&gt;DAY(DATE($B$3,2,0)),"",6-WEEKDAY(DATE($B$3,1,1),2)+1))</f>
        <v>3</v>
      </c>
      <c r="G7" s="8" t="n">
        <f aca="false">IF(7-WEEKDAY(DATE($B$3,1,1),2)+1&lt;1,"",IF(7-WEEKDAY(DATE($B$3,1,1),2)+1&gt;DAY(DATE($B$3,2,0)),"",7-WEEKDAY(DATE($B$3,1,1),2)+1))</f>
        <v>4</v>
      </c>
      <c r="H7" s="3"/>
      <c r="I7" s="7" t="str">
        <f aca="false">IF(1-WEEKDAY(DATE($B$3,2,1),2)+1&lt;1,"",IF(1-WEEKDAY(DATE($B$3,2,1),2)+1&gt;DAY(DATE($B$3,3,0)),"",1-WEEKDAY(DATE($B$3,2,1),2)+1))</f>
        <v/>
      </c>
      <c r="J7" s="7" t="str">
        <f aca="false">IF(2-WEEKDAY(DATE($B$3,2,1),2)+1&lt;1,"",IF(2-WEEKDAY(DATE($B$3,2,1),2)+1&gt;DAY(DATE($B$3,3,0)),"",2-WEEKDAY(DATE($B$3,2,1),2)+1))</f>
        <v/>
      </c>
      <c r="K7" s="7" t="str">
        <f aca="false">IF(3-WEEKDAY(DATE($B$3,2,1),2)+1&lt;1,"",IF(3-WEEKDAY(DATE($B$3,2,1),2)+1&gt;DAY(DATE($B$3,3,0)),"",3-WEEKDAY(DATE($B$3,2,1),2)+1))</f>
        <v/>
      </c>
      <c r="L7" s="7" t="str">
        <f aca="false">IF(4-WEEKDAY(DATE($B$3,2,1),2)+1&lt;1,"",IF(4-WEEKDAY(DATE($B$3,2,1),2)+1&gt;DAY(DATE($B$3,3,0)),"",4-WEEKDAY(DATE($B$3,2,1),2)+1))</f>
        <v/>
      </c>
      <c r="M7" s="7" t="str">
        <f aca="false">IF(5-WEEKDAY(DATE($B$3,2,1),2)+1&lt;1,"",IF(5-WEEKDAY(DATE($B$3,2,1),2)+1&gt;DAY(DATE($B$3,3,0)),"",5-WEEKDAY(DATE($B$3,2,1),2)+1))</f>
        <v/>
      </c>
      <c r="N7" s="7" t="str">
        <f aca="false">IF(6-WEEKDAY(DATE($B$3,2,1),2)+1&lt;1,"",IF(6-WEEKDAY(DATE($B$3,2,1),2)+1&gt;DAY(DATE($B$3,3,0)),"",6-WEEKDAY(DATE($B$3,2,1),2)+1))</f>
        <v/>
      </c>
      <c r="O7" s="8" t="n">
        <f aca="false">IF(7-WEEKDAY(DATE($B$3,2,1),2)+1&lt;1,"",IF(7-WEEKDAY(DATE($B$3,2,1),2)+1&gt;DAY(DATE($B$3,3,0)),"",7-WEEKDAY(DATE($B$3,2,1),2)+1))</f>
        <v>1</v>
      </c>
      <c r="P7" s="3"/>
      <c r="Q7" s="7" t="str">
        <f aca="false">IF(1-WEEKDAY(DATE($B$3,3,1),2)+1&lt;1,"",IF(1-WEEKDAY(DATE($B$3,3,1),2)+1&gt;DAY(DATE($B$3,4,0)),"",1-WEEKDAY(DATE($B$3,3,1),2)+1))</f>
        <v/>
      </c>
      <c r="R7" s="7" t="str">
        <f aca="false">IF(2-WEEKDAY(DATE($B$3,3,1),2)+1&lt;1,"",IF(2-WEEKDAY(DATE($B$3,3,1),2)+1&gt;DAY(DATE($B$3,4,0)),"",2-WEEKDAY(DATE($B$3,3,1),2)+1))</f>
        <v/>
      </c>
      <c r="S7" s="7" t="str">
        <f aca="false">IF(3-WEEKDAY(DATE($B$3,3,1),2)+1&lt;1,"",IF(3-WEEKDAY(DATE($B$3,3,1),2)+1&gt;DAY(DATE($B$3,4,0)),"",3-WEEKDAY(DATE($B$3,3,1),2)+1))</f>
        <v/>
      </c>
      <c r="T7" s="7" t="str">
        <f aca="false">IF(4-WEEKDAY(DATE($B$3,3,1),2)+1&lt;1,"",IF(4-WEEKDAY(DATE($B$3,3,1),2)+1&gt;DAY(DATE($B$3,4,0)),"",4-WEEKDAY(DATE($B$3,3,1),2)+1))</f>
        <v/>
      </c>
      <c r="U7" s="7" t="str">
        <f aca="false">IF(5-WEEKDAY(DATE($B$3,3,1),2)+1&lt;1,"",IF(5-WEEKDAY(DATE($B$3,3,1),2)+1&gt;DAY(DATE($B$3,4,0)),"",5-WEEKDAY(DATE($B$3,3,1),2)+1))</f>
        <v/>
      </c>
      <c r="V7" s="7" t="str">
        <f aca="false">IF(6-WEEKDAY(DATE($B$3,3,1),2)+1&lt;1,"",IF(6-WEEKDAY(DATE($B$3,3,1),2)+1&gt;DAY(DATE($B$3,4,0)),"",6-WEEKDAY(DATE($B$3,3,1),2)+1))</f>
        <v/>
      </c>
      <c r="W7" s="8" t="n">
        <f aca="false">IF(7-WEEKDAY(DATE($B$3,3,1),2)+1&lt;1,"",IF(7-WEEKDAY(DATE($B$3,3,1),2)+1&gt;DAY(DATE($B$3,4,0)),"",7-WEEKDAY(DATE($B$3,3,1),2)+1))</f>
        <v>1</v>
      </c>
    </row>
    <row r="8" customFormat="false" ht="15" hidden="false" customHeight="false" outlineLevel="0" collapsed="false">
      <c r="A8" s="7" t="n">
        <f aca="false">IF(8-WEEKDAY(DATE($B$3,1,1),2)+1&lt;1,"",IF(8-WEEKDAY(DATE($B$3,1,1),2)+1&gt;DAY(DATE($B$3,2,0)),"",8-WEEKDAY(DATE($B$3,1,1),2)+1))</f>
        <v>5</v>
      </c>
      <c r="B8" s="7" t="n">
        <f aca="false">IF(9-WEEKDAY(DATE($B$3,1,1),2)+1&lt;1,"",IF(9-WEEKDAY(DATE($B$3,1,1),2)+1&gt;DAY(DATE($B$3,2,0)),"",9-WEEKDAY(DATE($B$3,1,1),2)+1))</f>
        <v>6</v>
      </c>
      <c r="C8" s="7" t="n">
        <f aca="false">IF(10-WEEKDAY(DATE($B$3,1,1),2)+1&lt;1,"",IF(10-WEEKDAY(DATE($B$3,1,1),2)+1&gt;DAY(DATE($B$3,2,0)),"",10-WEEKDAY(DATE($B$3,1,1),2)+1))</f>
        <v>7</v>
      </c>
      <c r="D8" s="7" t="n">
        <f aca="false">IF(11-WEEKDAY(DATE($B$3,1,1),2)+1&lt;1,"",IF(11-WEEKDAY(DATE($B$3,1,1),2)+1&gt;DAY(DATE($B$3,2,0)),"",11-WEEKDAY(DATE($B$3,1,1),2)+1))</f>
        <v>8</v>
      </c>
      <c r="E8" s="7" t="n">
        <f aca="false">IF(12-WEEKDAY(DATE($B$3,1,1),2)+1&lt;1,"",IF(12-WEEKDAY(DATE($B$3,1,1),2)+1&gt;DAY(DATE($B$3,2,0)),"",12-WEEKDAY(DATE($B$3,1,1),2)+1))</f>
        <v>9</v>
      </c>
      <c r="F8" s="7" t="n">
        <f aca="false">IF(13-WEEKDAY(DATE($B$3,1,1),2)+1&lt;1,"",IF(13-WEEKDAY(DATE($B$3,1,1),2)+1&gt;DAY(DATE($B$3,2,0)),"",13-WEEKDAY(DATE($B$3,1,1),2)+1))</f>
        <v>10</v>
      </c>
      <c r="G8" s="8" t="n">
        <f aca="false">IF(14-WEEKDAY(DATE($B$3,1,1),2)+1&lt;1,"",IF(14-WEEKDAY(DATE($B$3,1,1),2)+1&gt;DAY(DATE($B$3,2,0)),"",14-WEEKDAY(DATE($B$3,1,1),2)+1))</f>
        <v>11</v>
      </c>
      <c r="H8" s="3"/>
      <c r="I8" s="7" t="n">
        <f aca="false">IF(8-WEEKDAY(DATE($B$3,2,1),2)+1&lt;1,"",IF(8-WEEKDAY(DATE($B$3,2,1),2)+1&gt;DAY(DATE($B$3,3,0)),"",8-WEEKDAY(DATE($B$3,2,1),2)+1))</f>
        <v>2</v>
      </c>
      <c r="J8" s="7" t="n">
        <f aca="false">IF(9-WEEKDAY(DATE($B$3,2,1),2)+1&lt;1,"",IF(9-WEEKDAY(DATE($B$3,2,1),2)+1&gt;DAY(DATE($B$3,3,0)),"",9-WEEKDAY(DATE($B$3,2,1),2)+1))</f>
        <v>3</v>
      </c>
      <c r="K8" s="7" t="n">
        <f aca="false">IF(10-WEEKDAY(DATE($B$3,2,1),2)+1&lt;1,"",IF(10-WEEKDAY(DATE($B$3,2,1),2)+1&gt;DAY(DATE($B$3,3,0)),"",10-WEEKDAY(DATE($B$3,2,1),2)+1))</f>
        <v>4</v>
      </c>
      <c r="L8" s="7" t="n">
        <f aca="false">IF(11-WEEKDAY(DATE($B$3,2,1),2)+1&lt;1,"",IF(11-WEEKDAY(DATE($B$3,2,1),2)+1&gt;DAY(DATE($B$3,3,0)),"",11-WEEKDAY(DATE($B$3,2,1),2)+1))</f>
        <v>5</v>
      </c>
      <c r="M8" s="7" t="n">
        <f aca="false">IF(12-WEEKDAY(DATE($B$3,2,1),2)+1&lt;1,"",IF(12-WEEKDAY(DATE($B$3,2,1),2)+1&gt;DAY(DATE($B$3,3,0)),"",12-WEEKDAY(DATE($B$3,2,1),2)+1))</f>
        <v>6</v>
      </c>
      <c r="N8" s="7" t="n">
        <f aca="false">IF(13-WEEKDAY(DATE($B$3,2,1),2)+1&lt;1,"",IF(13-WEEKDAY(DATE($B$3,2,1),2)+1&gt;DAY(DATE($B$3,3,0)),"",13-WEEKDAY(DATE($B$3,2,1),2)+1))</f>
        <v>7</v>
      </c>
      <c r="O8" s="8" t="n">
        <f aca="false">IF(14-WEEKDAY(DATE($B$3,2,1),2)+1&lt;1,"",IF(14-WEEKDAY(DATE($B$3,2,1),2)+1&gt;DAY(DATE($B$3,3,0)),"",14-WEEKDAY(DATE($B$3,2,1),2)+1))</f>
        <v>8</v>
      </c>
      <c r="P8" s="3"/>
      <c r="Q8" s="7" t="n">
        <f aca="false">IF(8-WEEKDAY(DATE($B$3,3,1),2)+1&lt;1,"",IF(8-WEEKDAY(DATE($B$3,3,1),2)+1&gt;DAY(DATE($B$3,4,0)),"",8-WEEKDAY(DATE($B$3,3,1),2)+1))</f>
        <v>2</v>
      </c>
      <c r="R8" s="7" t="n">
        <f aca="false">IF(9-WEEKDAY(DATE($B$3,3,1),2)+1&lt;1,"",IF(9-WEEKDAY(DATE($B$3,3,1),2)+1&gt;DAY(DATE($B$3,4,0)),"",9-WEEKDAY(DATE($B$3,3,1),2)+1))</f>
        <v>3</v>
      </c>
      <c r="S8" s="7" t="n">
        <f aca="false">IF(10-WEEKDAY(DATE($B$3,3,1),2)+1&lt;1,"",IF(10-WEEKDAY(DATE($B$3,3,1),2)+1&gt;DAY(DATE($B$3,4,0)),"",10-WEEKDAY(DATE($B$3,3,1),2)+1))</f>
        <v>4</v>
      </c>
      <c r="T8" s="7" t="n">
        <f aca="false">IF(11-WEEKDAY(DATE($B$3,3,1),2)+1&lt;1,"",IF(11-WEEKDAY(DATE($B$3,3,1),2)+1&gt;DAY(DATE($B$3,4,0)),"",11-WEEKDAY(DATE($B$3,3,1),2)+1))</f>
        <v>5</v>
      </c>
      <c r="U8" s="7" t="n">
        <f aca="false">IF(12-WEEKDAY(DATE($B$3,3,1),2)+1&lt;1,"",IF(12-WEEKDAY(DATE($B$3,3,1),2)+1&gt;DAY(DATE($B$3,4,0)),"",12-WEEKDAY(DATE($B$3,3,1),2)+1))</f>
        <v>6</v>
      </c>
      <c r="V8" s="7" t="n">
        <f aca="false">IF(13-WEEKDAY(DATE($B$3,3,1),2)+1&lt;1,"",IF(13-WEEKDAY(DATE($B$3,3,1),2)+1&gt;DAY(DATE($B$3,4,0)),"",13-WEEKDAY(DATE($B$3,3,1),2)+1))</f>
        <v>7</v>
      </c>
      <c r="W8" s="8" t="n">
        <f aca="false">IF(14-WEEKDAY(DATE($B$3,3,1),2)+1&lt;1,"",IF(14-WEEKDAY(DATE($B$3,3,1),2)+1&gt;DAY(DATE($B$3,4,0)),"",14-WEEKDAY(DATE($B$3,3,1),2)+1))</f>
        <v>8</v>
      </c>
    </row>
    <row r="9" customFormat="false" ht="15" hidden="false" customHeight="false" outlineLevel="0" collapsed="false">
      <c r="A9" s="7" t="n">
        <f aca="false">IF(15-WEEKDAY(DATE($B$3,1,1),2)+1&lt;1,"",IF(15-WEEKDAY(DATE($B$3,1,1),2)+1&gt;DAY(DATE($B$3,2,0)),"",15-WEEKDAY(DATE($B$3,1,1),2)+1))</f>
        <v>12</v>
      </c>
      <c r="B9" s="7" t="n">
        <f aca="false">IF(16-WEEKDAY(DATE($B$3,1,1),2)+1&lt;1,"",IF(16-WEEKDAY(DATE($B$3,1,1),2)+1&gt;DAY(DATE($B$3,2,0)),"",16-WEEKDAY(DATE($B$3,1,1),2)+1))</f>
        <v>13</v>
      </c>
      <c r="C9" s="7" t="n">
        <f aca="false">IF(17-WEEKDAY(DATE($B$3,1,1),2)+1&lt;1,"",IF(17-WEEKDAY(DATE($B$3,1,1),2)+1&gt;DAY(DATE($B$3,2,0)),"",17-WEEKDAY(DATE($B$3,1,1),2)+1))</f>
        <v>14</v>
      </c>
      <c r="D9" s="7" t="n">
        <f aca="false">IF(18-WEEKDAY(DATE($B$3,1,1),2)+1&lt;1,"",IF(18-WEEKDAY(DATE($B$3,1,1),2)+1&gt;DAY(DATE($B$3,2,0)),"",18-WEEKDAY(DATE($B$3,1,1),2)+1))</f>
        <v>15</v>
      </c>
      <c r="E9" s="7" t="n">
        <f aca="false">IF(19-WEEKDAY(DATE($B$3,1,1),2)+1&lt;1,"",IF(19-WEEKDAY(DATE($B$3,1,1),2)+1&gt;DAY(DATE($B$3,2,0)),"",19-WEEKDAY(DATE($B$3,1,1),2)+1))</f>
        <v>16</v>
      </c>
      <c r="F9" s="7" t="n">
        <f aca="false">IF(20-WEEKDAY(DATE($B$3,1,1),2)+1&lt;1,"",IF(20-WEEKDAY(DATE($B$3,1,1),2)+1&gt;DAY(DATE($B$3,2,0)),"",20-WEEKDAY(DATE($B$3,1,1),2)+1))</f>
        <v>17</v>
      </c>
      <c r="G9" s="8" t="n">
        <f aca="false">IF(21-WEEKDAY(DATE($B$3,1,1),2)+1&lt;1,"",IF(21-WEEKDAY(DATE($B$3,1,1),2)+1&gt;DAY(DATE($B$3,2,0)),"",21-WEEKDAY(DATE($B$3,1,1),2)+1))</f>
        <v>18</v>
      </c>
      <c r="H9" s="3"/>
      <c r="I9" s="7" t="n">
        <f aca="false">IF(15-WEEKDAY(DATE($B$3,2,1),2)+1&lt;1,"",IF(15-WEEKDAY(DATE($B$3,2,1),2)+1&gt;DAY(DATE($B$3,3,0)),"",15-WEEKDAY(DATE($B$3,2,1),2)+1))</f>
        <v>9</v>
      </c>
      <c r="J9" s="7" t="n">
        <f aca="false">IF(16-WEEKDAY(DATE($B$3,2,1),2)+1&lt;1,"",IF(16-WEEKDAY(DATE($B$3,2,1),2)+1&gt;DAY(DATE($B$3,3,0)),"",16-WEEKDAY(DATE($B$3,2,1),2)+1))</f>
        <v>10</v>
      </c>
      <c r="K9" s="7" t="n">
        <f aca="false">IF(17-WEEKDAY(DATE($B$3,2,1),2)+1&lt;1,"",IF(17-WEEKDAY(DATE($B$3,2,1),2)+1&gt;DAY(DATE($B$3,3,0)),"",17-WEEKDAY(DATE($B$3,2,1),2)+1))</f>
        <v>11</v>
      </c>
      <c r="L9" s="7" t="n">
        <f aca="false">IF(18-WEEKDAY(DATE($B$3,2,1),2)+1&lt;1,"",IF(18-WEEKDAY(DATE($B$3,2,1),2)+1&gt;DAY(DATE($B$3,3,0)),"",18-WEEKDAY(DATE($B$3,2,1),2)+1))</f>
        <v>12</v>
      </c>
      <c r="M9" s="7" t="n">
        <f aca="false">IF(19-WEEKDAY(DATE($B$3,2,1),2)+1&lt;1,"",IF(19-WEEKDAY(DATE($B$3,2,1),2)+1&gt;DAY(DATE($B$3,3,0)),"",19-WEEKDAY(DATE($B$3,2,1),2)+1))</f>
        <v>13</v>
      </c>
      <c r="N9" s="7" t="n">
        <f aca="false">IF(20-WEEKDAY(DATE($B$3,2,1),2)+1&lt;1,"",IF(20-WEEKDAY(DATE($B$3,2,1),2)+1&gt;DAY(DATE($B$3,3,0)),"",20-WEEKDAY(DATE($B$3,2,1),2)+1))</f>
        <v>14</v>
      </c>
      <c r="O9" s="8" t="n">
        <f aca="false">IF(21-WEEKDAY(DATE($B$3,2,1),2)+1&lt;1,"",IF(21-WEEKDAY(DATE($B$3,2,1),2)+1&gt;DAY(DATE($B$3,3,0)),"",21-WEEKDAY(DATE($B$3,2,1),2)+1))</f>
        <v>15</v>
      </c>
      <c r="P9" s="3"/>
      <c r="Q9" s="7" t="n">
        <f aca="false">IF(15-WEEKDAY(DATE($B$3,3,1),2)+1&lt;1,"",IF(15-WEEKDAY(DATE($B$3,3,1),2)+1&gt;DAY(DATE($B$3,4,0)),"",15-WEEKDAY(DATE($B$3,3,1),2)+1))</f>
        <v>9</v>
      </c>
      <c r="R9" s="7" t="n">
        <f aca="false">IF(16-WEEKDAY(DATE($B$3,3,1),2)+1&lt;1,"",IF(16-WEEKDAY(DATE($B$3,3,1),2)+1&gt;DAY(DATE($B$3,4,0)),"",16-WEEKDAY(DATE($B$3,3,1),2)+1))</f>
        <v>10</v>
      </c>
      <c r="S9" s="7" t="n">
        <f aca="false">IF(17-WEEKDAY(DATE($B$3,3,1),2)+1&lt;1,"",IF(17-WEEKDAY(DATE($B$3,3,1),2)+1&gt;DAY(DATE($B$3,4,0)),"",17-WEEKDAY(DATE($B$3,3,1),2)+1))</f>
        <v>11</v>
      </c>
      <c r="T9" s="7" t="n">
        <f aca="false">IF(18-WEEKDAY(DATE($B$3,3,1),2)+1&lt;1,"",IF(18-WEEKDAY(DATE($B$3,3,1),2)+1&gt;DAY(DATE($B$3,4,0)),"",18-WEEKDAY(DATE($B$3,3,1),2)+1))</f>
        <v>12</v>
      </c>
      <c r="U9" s="7" t="n">
        <f aca="false">IF(19-WEEKDAY(DATE($B$3,3,1),2)+1&lt;1,"",IF(19-WEEKDAY(DATE($B$3,3,1),2)+1&gt;DAY(DATE($B$3,4,0)),"",19-WEEKDAY(DATE($B$3,3,1),2)+1))</f>
        <v>13</v>
      </c>
      <c r="V9" s="7" t="n">
        <f aca="false">IF(20-WEEKDAY(DATE($B$3,3,1),2)+1&lt;1,"",IF(20-WEEKDAY(DATE($B$3,3,1),2)+1&gt;DAY(DATE($B$3,4,0)),"",20-WEEKDAY(DATE($B$3,3,1),2)+1))</f>
        <v>14</v>
      </c>
      <c r="W9" s="8" t="n">
        <f aca="false">IF(21-WEEKDAY(DATE($B$3,3,1),2)+1&lt;1,"",IF(21-WEEKDAY(DATE($B$3,3,1),2)+1&gt;DAY(DATE($B$3,4,0)),"",21-WEEKDAY(DATE($B$3,3,1),2)+1))</f>
        <v>15</v>
      </c>
    </row>
    <row r="10" customFormat="false" ht="15" hidden="false" customHeight="false" outlineLevel="0" collapsed="false">
      <c r="A10" s="7" t="n">
        <f aca="false">IF(22-WEEKDAY(DATE($B$3,1,1),2)+1&lt;1,"",IF(22-WEEKDAY(DATE($B$3,1,1),2)+1&gt;DAY(DATE($B$3,2,0)),"",22-WEEKDAY(DATE($B$3,1,1),2)+1))</f>
        <v>19</v>
      </c>
      <c r="B10" s="7" t="n">
        <f aca="false">IF(23-WEEKDAY(DATE($B$3,1,1),2)+1&lt;1,"",IF(23-WEEKDAY(DATE($B$3,1,1),2)+1&gt;DAY(DATE($B$3,2,0)),"",23-WEEKDAY(DATE($B$3,1,1),2)+1))</f>
        <v>20</v>
      </c>
      <c r="C10" s="7" t="n">
        <f aca="false">IF(24-WEEKDAY(DATE($B$3,1,1),2)+1&lt;1,"",IF(24-WEEKDAY(DATE($B$3,1,1),2)+1&gt;DAY(DATE($B$3,2,0)),"",24-WEEKDAY(DATE($B$3,1,1),2)+1))</f>
        <v>21</v>
      </c>
      <c r="D10" s="7" t="n">
        <f aca="false">IF(25-WEEKDAY(DATE($B$3,1,1),2)+1&lt;1,"",IF(25-WEEKDAY(DATE($B$3,1,1),2)+1&gt;DAY(DATE($B$3,2,0)),"",25-WEEKDAY(DATE($B$3,1,1),2)+1))</f>
        <v>22</v>
      </c>
      <c r="E10" s="7" t="n">
        <f aca="false">IF(26-WEEKDAY(DATE($B$3,1,1),2)+1&lt;1,"",IF(26-WEEKDAY(DATE($B$3,1,1),2)+1&gt;DAY(DATE($B$3,2,0)),"",26-WEEKDAY(DATE($B$3,1,1),2)+1))</f>
        <v>23</v>
      </c>
      <c r="F10" s="7" t="n">
        <f aca="false">IF(27-WEEKDAY(DATE($B$3,1,1),2)+1&lt;1,"",IF(27-WEEKDAY(DATE($B$3,1,1),2)+1&gt;DAY(DATE($B$3,2,0)),"",27-WEEKDAY(DATE($B$3,1,1),2)+1))</f>
        <v>24</v>
      </c>
      <c r="G10" s="8" t="n">
        <f aca="false">IF(28-WEEKDAY(DATE($B$3,1,1),2)+1&lt;1,"",IF(28-WEEKDAY(DATE($B$3,1,1),2)+1&gt;DAY(DATE($B$3,2,0)),"",28-WEEKDAY(DATE($B$3,1,1),2)+1))</f>
        <v>25</v>
      </c>
      <c r="H10" s="3"/>
      <c r="I10" s="7" t="n">
        <f aca="false">IF(22-WEEKDAY(DATE($B$3,2,1),2)+1&lt;1,"",IF(22-WEEKDAY(DATE($B$3,2,1),2)+1&gt;DAY(DATE($B$3,3,0)),"",22-WEEKDAY(DATE($B$3,2,1),2)+1))</f>
        <v>16</v>
      </c>
      <c r="J10" s="7" t="n">
        <f aca="false">IF(23-WEEKDAY(DATE($B$3,2,1),2)+1&lt;1,"",IF(23-WEEKDAY(DATE($B$3,2,1),2)+1&gt;DAY(DATE($B$3,3,0)),"",23-WEEKDAY(DATE($B$3,2,1),2)+1))</f>
        <v>17</v>
      </c>
      <c r="K10" s="7" t="n">
        <f aca="false">IF(24-WEEKDAY(DATE($B$3,2,1),2)+1&lt;1,"",IF(24-WEEKDAY(DATE($B$3,2,1),2)+1&gt;DAY(DATE($B$3,3,0)),"",24-WEEKDAY(DATE($B$3,2,1),2)+1))</f>
        <v>18</v>
      </c>
      <c r="L10" s="7" t="n">
        <f aca="false">IF(25-WEEKDAY(DATE($B$3,2,1),2)+1&lt;1,"",IF(25-WEEKDAY(DATE($B$3,2,1),2)+1&gt;DAY(DATE($B$3,3,0)),"",25-WEEKDAY(DATE($B$3,2,1),2)+1))</f>
        <v>19</v>
      </c>
      <c r="M10" s="7" t="n">
        <f aca="false">IF(26-WEEKDAY(DATE($B$3,2,1),2)+1&lt;1,"",IF(26-WEEKDAY(DATE($B$3,2,1),2)+1&gt;DAY(DATE($B$3,3,0)),"",26-WEEKDAY(DATE($B$3,2,1),2)+1))</f>
        <v>20</v>
      </c>
      <c r="N10" s="7" t="n">
        <f aca="false">IF(27-WEEKDAY(DATE($B$3,2,1),2)+1&lt;1,"",IF(27-WEEKDAY(DATE($B$3,2,1),2)+1&gt;DAY(DATE($B$3,3,0)),"",27-WEEKDAY(DATE($B$3,2,1),2)+1))</f>
        <v>21</v>
      </c>
      <c r="O10" s="8" t="n">
        <f aca="false">IF(28-WEEKDAY(DATE($B$3,2,1),2)+1&lt;1,"",IF(28-WEEKDAY(DATE($B$3,2,1),2)+1&gt;DAY(DATE($B$3,3,0)),"",28-WEEKDAY(DATE($B$3,2,1),2)+1))</f>
        <v>22</v>
      </c>
      <c r="P10" s="3"/>
      <c r="Q10" s="7" t="n">
        <f aca="false">IF(22-WEEKDAY(DATE($B$3,3,1),2)+1&lt;1,"",IF(22-WEEKDAY(DATE($B$3,3,1),2)+1&gt;DAY(DATE($B$3,4,0)),"",22-WEEKDAY(DATE($B$3,3,1),2)+1))</f>
        <v>16</v>
      </c>
      <c r="R10" s="7" t="n">
        <f aca="false">IF(23-WEEKDAY(DATE($B$3,3,1),2)+1&lt;1,"",IF(23-WEEKDAY(DATE($B$3,3,1),2)+1&gt;DAY(DATE($B$3,4,0)),"",23-WEEKDAY(DATE($B$3,3,1),2)+1))</f>
        <v>17</v>
      </c>
      <c r="S10" s="7" t="n">
        <f aca="false">IF(24-WEEKDAY(DATE($B$3,3,1),2)+1&lt;1,"",IF(24-WEEKDAY(DATE($B$3,3,1),2)+1&gt;DAY(DATE($B$3,4,0)),"",24-WEEKDAY(DATE($B$3,3,1),2)+1))</f>
        <v>18</v>
      </c>
      <c r="T10" s="7" t="n">
        <f aca="false">IF(25-WEEKDAY(DATE($B$3,3,1),2)+1&lt;1,"",IF(25-WEEKDAY(DATE($B$3,3,1),2)+1&gt;DAY(DATE($B$3,4,0)),"",25-WEEKDAY(DATE($B$3,3,1),2)+1))</f>
        <v>19</v>
      </c>
      <c r="U10" s="7" t="n">
        <f aca="false">IF(26-WEEKDAY(DATE($B$3,3,1),2)+1&lt;1,"",IF(26-WEEKDAY(DATE($B$3,3,1),2)+1&gt;DAY(DATE($B$3,4,0)),"",26-WEEKDAY(DATE($B$3,3,1),2)+1))</f>
        <v>20</v>
      </c>
      <c r="V10" s="7" t="n">
        <f aca="false">IF(27-WEEKDAY(DATE($B$3,3,1),2)+1&lt;1,"",IF(27-WEEKDAY(DATE($B$3,3,1),2)+1&gt;DAY(DATE($B$3,4,0)),"",27-WEEKDAY(DATE($B$3,3,1),2)+1))</f>
        <v>21</v>
      </c>
      <c r="W10" s="8" t="n">
        <f aca="false">IF(28-WEEKDAY(DATE($B$3,3,1),2)+1&lt;1,"",IF(28-WEEKDAY(DATE($B$3,3,1),2)+1&gt;DAY(DATE($B$3,4,0)),"",28-WEEKDAY(DATE($B$3,3,1),2)+1))</f>
        <v>22</v>
      </c>
    </row>
    <row r="11" customFormat="false" ht="15" hidden="false" customHeight="false" outlineLevel="0" collapsed="false">
      <c r="A11" s="7" t="n">
        <f aca="false">IF(29-WEEKDAY(DATE($B$3,1,1),2)+1&lt;1,"",IF(29-WEEKDAY(DATE($B$3,1,1),2)+1&gt;DAY(DATE($B$3,2,0)),"",29-WEEKDAY(DATE($B$3,1,1),2)+1))</f>
        <v>26</v>
      </c>
      <c r="B11" s="7" t="n">
        <f aca="false">IF(30-WEEKDAY(DATE($B$3,1,1),2)+1&lt;1,"",IF(30-WEEKDAY(DATE($B$3,1,1),2)+1&gt;DAY(DATE($B$3,2,0)),"",30-WEEKDAY(DATE($B$3,1,1),2)+1))</f>
        <v>27</v>
      </c>
      <c r="C11" s="7" t="n">
        <f aca="false">IF(31-WEEKDAY(DATE($B$3,1,1),2)+1&lt;1,"",IF(31-WEEKDAY(DATE($B$3,1,1),2)+1&gt;DAY(DATE($B$3,2,0)),"",31-WEEKDAY(DATE($B$3,1,1),2)+1))</f>
        <v>28</v>
      </c>
      <c r="D11" s="7" t="n">
        <f aca="false">IF(32-WEEKDAY(DATE($B$3,1,1),2)+1&lt;1,"",IF(32-WEEKDAY(DATE($B$3,1,1),2)+1&gt;DAY(DATE($B$3,2,0)),"",32-WEEKDAY(DATE($B$3,1,1),2)+1))</f>
        <v>29</v>
      </c>
      <c r="E11" s="7" t="n">
        <f aca="false">IF(33-WEEKDAY(DATE($B$3,1,1),2)+1&lt;1,"",IF(33-WEEKDAY(DATE($B$3,1,1),2)+1&gt;DAY(DATE($B$3,2,0)),"",33-WEEKDAY(DATE($B$3,1,1),2)+1))</f>
        <v>30</v>
      </c>
      <c r="F11" s="7" t="n">
        <f aca="false">IF(34-WEEKDAY(DATE($B$3,1,1),2)+1&lt;1,"",IF(34-WEEKDAY(DATE($B$3,1,1),2)+1&gt;DAY(DATE($B$3,2,0)),"",34-WEEKDAY(DATE($B$3,1,1),2)+1))</f>
        <v>31</v>
      </c>
      <c r="G11" s="8" t="str">
        <f aca="false">IF(35-WEEKDAY(DATE($B$3,1,1),2)+1&lt;1,"",IF(35-WEEKDAY(DATE($B$3,1,1),2)+1&gt;DAY(DATE($B$3,2,0)),"",35-WEEKDAY(DATE($B$3,1,1),2)+1))</f>
        <v/>
      </c>
      <c r="H11" s="3"/>
      <c r="I11" s="7" t="n">
        <f aca="false">IF(29-WEEKDAY(DATE($B$3,2,1),2)+1&lt;1,"",IF(29-WEEKDAY(DATE($B$3,2,1),2)+1&gt;DAY(DATE($B$3,3,0)),"",29-WEEKDAY(DATE($B$3,2,1),2)+1))</f>
        <v>23</v>
      </c>
      <c r="J11" s="7" t="n">
        <f aca="false">IF(30-WEEKDAY(DATE($B$3,2,1),2)+1&lt;1,"",IF(30-WEEKDAY(DATE($B$3,2,1),2)+1&gt;DAY(DATE($B$3,3,0)),"",30-WEEKDAY(DATE($B$3,2,1),2)+1))</f>
        <v>24</v>
      </c>
      <c r="K11" s="7" t="n">
        <f aca="false">IF(31-WEEKDAY(DATE($B$3,2,1),2)+1&lt;1,"",IF(31-WEEKDAY(DATE($B$3,2,1),2)+1&gt;DAY(DATE($B$3,3,0)),"",31-WEEKDAY(DATE($B$3,2,1),2)+1))</f>
        <v>25</v>
      </c>
      <c r="L11" s="7" t="n">
        <f aca="false">IF(32-WEEKDAY(DATE($B$3,2,1),2)+1&lt;1,"",IF(32-WEEKDAY(DATE($B$3,2,1),2)+1&gt;DAY(DATE($B$3,3,0)),"",32-WEEKDAY(DATE($B$3,2,1),2)+1))</f>
        <v>26</v>
      </c>
      <c r="M11" s="7" t="n">
        <f aca="false">IF(33-WEEKDAY(DATE($B$3,2,1),2)+1&lt;1,"",IF(33-WEEKDAY(DATE($B$3,2,1),2)+1&gt;DAY(DATE($B$3,3,0)),"",33-WEEKDAY(DATE($B$3,2,1),2)+1))</f>
        <v>27</v>
      </c>
      <c r="N11" s="7" t="n">
        <f aca="false">IF(34-WEEKDAY(DATE($B$3,2,1),2)+1&lt;1,"",IF(34-WEEKDAY(DATE($B$3,2,1),2)+1&gt;DAY(DATE($B$3,3,0)),"",34-WEEKDAY(DATE($B$3,2,1),2)+1))</f>
        <v>28</v>
      </c>
      <c r="O11" s="8" t="str">
        <f aca="false">IF(35-WEEKDAY(DATE($B$3,2,1),2)+1&lt;1,"",IF(35-WEEKDAY(DATE($B$3,2,1),2)+1&gt;DAY(DATE($B$3,3,0)),"",35-WEEKDAY(DATE($B$3,2,1),2)+1))</f>
        <v/>
      </c>
      <c r="P11" s="3"/>
      <c r="Q11" s="7" t="n">
        <f aca="false">IF(29-WEEKDAY(DATE($B$3,3,1),2)+1&lt;1,"",IF(29-WEEKDAY(DATE($B$3,3,1),2)+1&gt;DAY(DATE($B$3,4,0)),"",29-WEEKDAY(DATE($B$3,3,1),2)+1))</f>
        <v>23</v>
      </c>
      <c r="R11" s="7" t="n">
        <f aca="false">IF(30-WEEKDAY(DATE($B$3,3,1),2)+1&lt;1,"",IF(30-WEEKDAY(DATE($B$3,3,1),2)+1&gt;DAY(DATE($B$3,4,0)),"",30-WEEKDAY(DATE($B$3,3,1),2)+1))</f>
        <v>24</v>
      </c>
      <c r="S11" s="7" t="n">
        <f aca="false">IF(31-WEEKDAY(DATE($B$3,3,1),2)+1&lt;1,"",IF(31-WEEKDAY(DATE($B$3,3,1),2)+1&gt;DAY(DATE($B$3,4,0)),"",31-WEEKDAY(DATE($B$3,3,1),2)+1))</f>
        <v>25</v>
      </c>
      <c r="T11" s="7" t="n">
        <f aca="false">IF(32-WEEKDAY(DATE($B$3,3,1),2)+1&lt;1,"",IF(32-WEEKDAY(DATE($B$3,3,1),2)+1&gt;DAY(DATE($B$3,4,0)),"",32-WEEKDAY(DATE($B$3,3,1),2)+1))</f>
        <v>26</v>
      </c>
      <c r="U11" s="7" t="n">
        <f aca="false">IF(33-WEEKDAY(DATE($B$3,3,1),2)+1&lt;1,"",IF(33-WEEKDAY(DATE($B$3,3,1),2)+1&gt;DAY(DATE($B$3,4,0)),"",33-WEEKDAY(DATE($B$3,3,1),2)+1))</f>
        <v>27</v>
      </c>
      <c r="V11" s="7" t="n">
        <f aca="false">IF(34-WEEKDAY(DATE($B$3,3,1),2)+1&lt;1,"",IF(34-WEEKDAY(DATE($B$3,3,1),2)+1&gt;DAY(DATE($B$3,4,0)),"",34-WEEKDAY(DATE($B$3,3,1),2)+1))</f>
        <v>28</v>
      </c>
      <c r="W11" s="8" t="n">
        <f aca="false">IF(35-WEEKDAY(DATE($B$3,3,1),2)+1&lt;1,"",IF(35-WEEKDAY(DATE($B$3,3,1),2)+1&gt;DAY(DATE($B$3,4,0)),"",35-WEEKDAY(DATE($B$3,3,1),2)+1))</f>
        <v>29</v>
      </c>
    </row>
    <row r="12" customFormat="false" ht="15" hidden="false" customHeight="false" outlineLevel="0" collapsed="false">
      <c r="A12" s="7" t="str">
        <f aca="false">IF(36-WEEKDAY(DATE($B$3,1,1),2)+1&lt;1,"",IF(36-WEEKDAY(DATE($B$3,1,1),2)+1&gt;DAY(DATE($B$3,2,0)),"",36-WEEKDAY(DATE($B$3,1,1),2)+1))</f>
        <v/>
      </c>
      <c r="B12" s="7" t="str">
        <f aca="false">IF(37-WEEKDAY(DATE($B$3,1,1),2)+1&lt;1,"",IF(37-WEEKDAY(DATE($B$3,1,1),2)+1&gt;DAY(DATE($B$3,2,0)),"",37-WEEKDAY(DATE($B$3,1,1),2)+1))</f>
        <v/>
      </c>
      <c r="C12" s="7" t="str">
        <f aca="false">IF(38-WEEKDAY(DATE($B$3,1,1),2)+1&lt;1,"",IF(38-WEEKDAY(DATE($B$3,1,1),2)+1&gt;DAY(DATE($B$3,2,0)),"",38-WEEKDAY(DATE($B$3,1,1),2)+1))</f>
        <v/>
      </c>
      <c r="D12" s="7" t="str">
        <f aca="false">IF(39-WEEKDAY(DATE($B$3,1,1),2)+1&lt;1,"",IF(39-WEEKDAY(DATE($B$3,1,1),2)+1&gt;DAY(DATE($B$3,2,0)),"",39-WEEKDAY(DATE($B$3,1,1),2)+1))</f>
        <v/>
      </c>
      <c r="E12" s="7" t="str">
        <f aca="false">IF(40-WEEKDAY(DATE($B$3,1,1),2)+1&lt;1,"",IF(40-WEEKDAY(DATE($B$3,1,1),2)+1&gt;DAY(DATE($B$3,2,0)),"",40-WEEKDAY(DATE($B$3,1,1),2)+1))</f>
        <v/>
      </c>
      <c r="F12" s="7" t="str">
        <f aca="false">IF(41-WEEKDAY(DATE($B$3,1,1),2)+1&lt;1,"",IF(41-WEEKDAY(DATE($B$3,1,1),2)+1&gt;DAY(DATE($B$3,2,0)),"",41-WEEKDAY(DATE($B$3,1,1),2)+1))</f>
        <v/>
      </c>
      <c r="G12" s="8" t="str">
        <f aca="false">IF(42-WEEKDAY(DATE($B$3,1,1),2)+1&lt;1,"",IF(42-WEEKDAY(DATE($B$3,1,1),2)+1&gt;DAY(DATE($B$3,2,0)),"",42-WEEKDAY(DATE($B$3,1,1),2)+1))</f>
        <v/>
      </c>
      <c r="H12" s="3"/>
      <c r="I12" s="7" t="str">
        <f aca="false">IF(36-WEEKDAY(DATE($B$3,2,1),2)+1&lt;1,"",IF(36-WEEKDAY(DATE($B$3,2,1),2)+1&gt;DAY(DATE($B$3,3,0)),"",36-WEEKDAY(DATE($B$3,2,1),2)+1))</f>
        <v/>
      </c>
      <c r="J12" s="7" t="str">
        <f aca="false">IF(37-WEEKDAY(DATE($B$3,2,1),2)+1&lt;1,"",IF(37-WEEKDAY(DATE($B$3,2,1),2)+1&gt;DAY(DATE($B$3,3,0)),"",37-WEEKDAY(DATE($B$3,2,1),2)+1))</f>
        <v/>
      </c>
      <c r="K12" s="7" t="str">
        <f aca="false">IF(38-WEEKDAY(DATE($B$3,2,1),2)+1&lt;1,"",IF(38-WEEKDAY(DATE($B$3,2,1),2)+1&gt;DAY(DATE($B$3,3,0)),"",38-WEEKDAY(DATE($B$3,2,1),2)+1))</f>
        <v/>
      </c>
      <c r="L12" s="7" t="str">
        <f aca="false">IF(39-WEEKDAY(DATE($B$3,2,1),2)+1&lt;1,"",IF(39-WEEKDAY(DATE($B$3,2,1),2)+1&gt;DAY(DATE($B$3,3,0)),"",39-WEEKDAY(DATE($B$3,2,1),2)+1))</f>
        <v/>
      </c>
      <c r="M12" s="7" t="str">
        <f aca="false">IF(40-WEEKDAY(DATE($B$3,2,1),2)+1&lt;1,"",IF(40-WEEKDAY(DATE($B$3,2,1),2)+1&gt;DAY(DATE($B$3,3,0)),"",40-WEEKDAY(DATE($B$3,2,1),2)+1))</f>
        <v/>
      </c>
      <c r="N12" s="7" t="str">
        <f aca="false">IF(41-WEEKDAY(DATE($B$3,2,1),2)+1&lt;1,"",IF(41-WEEKDAY(DATE($B$3,2,1),2)+1&gt;DAY(DATE($B$3,3,0)),"",41-WEEKDAY(DATE($B$3,2,1),2)+1))</f>
        <v/>
      </c>
      <c r="O12" s="8" t="str">
        <f aca="false">IF(42-WEEKDAY(DATE($B$3,2,1),2)+1&lt;1,"",IF(42-WEEKDAY(DATE($B$3,2,1),2)+1&gt;DAY(DATE($B$3,3,0)),"",42-WEEKDAY(DATE($B$3,2,1),2)+1))</f>
        <v/>
      </c>
      <c r="P12" s="3"/>
      <c r="Q12" s="7" t="n">
        <f aca="false">IF(36-WEEKDAY(DATE($B$3,3,1),2)+1&lt;1,"",IF(36-WEEKDAY(DATE($B$3,3,1),2)+1&gt;DAY(DATE($B$3,4,0)),"",36-WEEKDAY(DATE($B$3,3,1),2)+1))</f>
        <v>30</v>
      </c>
      <c r="R12" s="7" t="n">
        <f aca="false">IF(37-WEEKDAY(DATE($B$3,3,1),2)+1&lt;1,"",IF(37-WEEKDAY(DATE($B$3,3,1),2)+1&gt;DAY(DATE($B$3,4,0)),"",37-WEEKDAY(DATE($B$3,3,1),2)+1))</f>
        <v>31</v>
      </c>
      <c r="S12" s="7" t="str">
        <f aca="false">IF(38-WEEKDAY(DATE($B$3,3,1),2)+1&lt;1,"",IF(38-WEEKDAY(DATE($B$3,3,1),2)+1&gt;DAY(DATE($B$3,4,0)),"",38-WEEKDAY(DATE($B$3,3,1),2)+1))</f>
        <v/>
      </c>
      <c r="T12" s="7" t="str">
        <f aca="false">IF(39-WEEKDAY(DATE($B$3,3,1),2)+1&lt;1,"",IF(39-WEEKDAY(DATE($B$3,3,1),2)+1&gt;DAY(DATE($B$3,4,0)),"",39-WEEKDAY(DATE($B$3,3,1),2)+1))</f>
        <v/>
      </c>
      <c r="U12" s="7" t="str">
        <f aca="false">IF(40-WEEKDAY(DATE($B$3,3,1),2)+1&lt;1,"",IF(40-WEEKDAY(DATE($B$3,3,1),2)+1&gt;DAY(DATE($B$3,4,0)),"",40-WEEKDAY(DATE($B$3,3,1),2)+1))</f>
        <v/>
      </c>
      <c r="V12" s="7" t="str">
        <f aca="false">IF(41-WEEKDAY(DATE($B$3,3,1),2)+1&lt;1,"",IF(41-WEEKDAY(DATE($B$3,3,1),2)+1&gt;DAY(DATE($B$3,4,0)),"",41-WEEKDAY(DATE($B$3,3,1),2)+1))</f>
        <v/>
      </c>
      <c r="W12" s="8" t="str">
        <f aca="false">IF(42-WEEKDAY(DATE($B$3,3,1),2)+1&lt;1,"",IF(42-WEEKDAY(DATE($B$3,3,1),2)+1&gt;DAY(DATE($B$3,4,0)),"",42-WEEKDAY(DATE($B$3,3,1),2)+1))</f>
        <v/>
      </c>
    </row>
    <row r="13" customFormat="false" ht="15" hidden="false" customHeight="fals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customFormat="false" ht="15" hidden="false" customHeight="fals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customFormat="false" ht="15" hidden="false" customHeight="false" outlineLevel="0" collapsed="false">
      <c r="A15" s="5" t="str">
        <f aca="false">TEXT(DATE($B$3,4,1),"mmmm")</f>
        <v>April</v>
      </c>
      <c r="B15" s="5"/>
      <c r="C15" s="5"/>
      <c r="D15" s="5"/>
      <c r="E15" s="5"/>
      <c r="F15" s="5"/>
      <c r="G15" s="5"/>
      <c r="H15" s="3"/>
      <c r="I15" s="5" t="str">
        <f aca="false">TEXT(DATE($B$3,5,1),"mmmm")</f>
        <v>May</v>
      </c>
      <c r="J15" s="5"/>
      <c r="K15" s="5"/>
      <c r="L15" s="5"/>
      <c r="M15" s="5"/>
      <c r="N15" s="5"/>
      <c r="O15" s="5"/>
      <c r="P15" s="3"/>
      <c r="Q15" s="5" t="str">
        <f aca="false">TEXT(DATE($B$3,6,1),"mmmm")</f>
        <v>June</v>
      </c>
      <c r="R15" s="5"/>
      <c r="S15" s="5"/>
      <c r="T15" s="5"/>
      <c r="U15" s="5"/>
      <c r="V15" s="5"/>
      <c r="W15" s="5"/>
    </row>
    <row r="16" customFormat="false" ht="15" hidden="false" customHeight="false" outlineLevel="0" collapsed="false">
      <c r="A16" s="6" t="s">
        <v>3</v>
      </c>
      <c r="B16" s="6" t="s">
        <v>4</v>
      </c>
      <c r="C16" s="6" t="s">
        <v>5</v>
      </c>
      <c r="D16" s="6" t="s">
        <v>6</v>
      </c>
      <c r="E16" s="6" t="s">
        <v>7</v>
      </c>
      <c r="F16" s="6" t="s">
        <v>8</v>
      </c>
      <c r="G16" s="6" t="s">
        <v>9</v>
      </c>
      <c r="H16" s="3"/>
      <c r="I16" s="6" t="s">
        <v>3</v>
      </c>
      <c r="J16" s="6" t="s">
        <v>4</v>
      </c>
      <c r="K16" s="6" t="s">
        <v>5</v>
      </c>
      <c r="L16" s="6" t="s">
        <v>6</v>
      </c>
      <c r="M16" s="6" t="s">
        <v>7</v>
      </c>
      <c r="N16" s="6" t="s">
        <v>8</v>
      </c>
      <c r="O16" s="6" t="s">
        <v>9</v>
      </c>
      <c r="P16" s="3"/>
      <c r="Q16" s="6" t="s">
        <v>3</v>
      </c>
      <c r="R16" s="6" t="s">
        <v>4</v>
      </c>
      <c r="S16" s="6" t="s">
        <v>5</v>
      </c>
      <c r="T16" s="6" t="s">
        <v>6</v>
      </c>
      <c r="U16" s="6" t="s">
        <v>7</v>
      </c>
      <c r="V16" s="6" t="s">
        <v>8</v>
      </c>
      <c r="W16" s="6" t="s">
        <v>9</v>
      </c>
    </row>
    <row r="17" customFormat="false" ht="15" hidden="false" customHeight="false" outlineLevel="0" collapsed="false">
      <c r="A17" s="7" t="str">
        <f aca="false">IF(1-WEEKDAY(DATE($B$3,4,1),2)+1&lt;1,"",IF(1-WEEKDAY(DATE($B$3,4,1),2)+1&gt;DAY(DATE($B$3,5,0)),"",1-WEEKDAY(DATE($B$3,4,1),2)+1))</f>
        <v/>
      </c>
      <c r="B17" s="7" t="str">
        <f aca="false">IF(2-WEEKDAY(DATE($B$3,4,1),2)+1&lt;1,"",IF(2-WEEKDAY(DATE($B$3,4,1),2)+1&gt;DAY(DATE($B$3,5,0)),"",2-WEEKDAY(DATE($B$3,4,1),2)+1))</f>
        <v/>
      </c>
      <c r="C17" s="7" t="n">
        <f aca="false">IF(3-WEEKDAY(DATE($B$3,4,1),2)+1&lt;1,"",IF(3-WEEKDAY(DATE($B$3,4,1),2)+1&gt;DAY(DATE($B$3,5,0)),"",3-WEEKDAY(DATE($B$3,4,1),2)+1))</f>
        <v>1</v>
      </c>
      <c r="D17" s="7" t="n">
        <f aca="false">IF(4-WEEKDAY(DATE($B$3,4,1),2)+1&lt;1,"",IF(4-WEEKDAY(DATE($B$3,4,1),2)+1&gt;DAY(DATE($B$3,5,0)),"",4-WEEKDAY(DATE($B$3,4,1),2)+1))</f>
        <v>2</v>
      </c>
      <c r="E17" s="7" t="n">
        <f aca="false">IF(5-WEEKDAY(DATE($B$3,4,1),2)+1&lt;1,"",IF(5-WEEKDAY(DATE($B$3,4,1),2)+1&gt;DAY(DATE($B$3,5,0)),"",5-WEEKDAY(DATE($B$3,4,1),2)+1))</f>
        <v>3</v>
      </c>
      <c r="F17" s="7" t="n">
        <f aca="false">IF(6-WEEKDAY(DATE($B$3,4,1),2)+1&lt;1,"",IF(6-WEEKDAY(DATE($B$3,4,1),2)+1&gt;DAY(DATE($B$3,5,0)),"",6-WEEKDAY(DATE($B$3,4,1),2)+1))</f>
        <v>4</v>
      </c>
      <c r="G17" s="8" t="n">
        <f aca="false">IF(7-WEEKDAY(DATE($B$3,4,1),2)+1&lt;1,"",IF(7-WEEKDAY(DATE($B$3,4,1),2)+1&gt;DAY(DATE($B$3,5,0)),"",7-WEEKDAY(DATE($B$3,4,1),2)+1))</f>
        <v>5</v>
      </c>
      <c r="H17" s="3"/>
      <c r="I17" s="7" t="str">
        <f aca="false">IF(1-WEEKDAY(DATE($B$3,5,1),2)+1&lt;1,"",IF(1-WEEKDAY(DATE($B$3,5,1),2)+1&gt;DAY(DATE($B$3,6,0)),"",1-WEEKDAY(DATE($B$3,5,1),2)+1))</f>
        <v/>
      </c>
      <c r="J17" s="7" t="str">
        <f aca="false">IF(2-WEEKDAY(DATE($B$3,5,1),2)+1&lt;1,"",IF(2-WEEKDAY(DATE($B$3,5,1),2)+1&gt;DAY(DATE($B$3,6,0)),"",2-WEEKDAY(DATE($B$3,5,1),2)+1))</f>
        <v/>
      </c>
      <c r="K17" s="7" t="str">
        <f aca="false">IF(3-WEEKDAY(DATE($B$3,5,1),2)+1&lt;1,"",IF(3-WEEKDAY(DATE($B$3,5,1),2)+1&gt;DAY(DATE($B$3,6,0)),"",3-WEEKDAY(DATE($B$3,5,1),2)+1))</f>
        <v/>
      </c>
      <c r="L17" s="7" t="str">
        <f aca="false">IF(4-WEEKDAY(DATE($B$3,5,1),2)+1&lt;1,"",IF(4-WEEKDAY(DATE($B$3,5,1),2)+1&gt;DAY(DATE($B$3,6,0)),"",4-WEEKDAY(DATE($B$3,5,1),2)+1))</f>
        <v/>
      </c>
      <c r="M17" s="7" t="n">
        <f aca="false">IF(5-WEEKDAY(DATE($B$3,5,1),2)+1&lt;1,"",IF(5-WEEKDAY(DATE($B$3,5,1),2)+1&gt;DAY(DATE($B$3,6,0)),"",5-WEEKDAY(DATE($B$3,5,1),2)+1))</f>
        <v>1</v>
      </c>
      <c r="N17" s="7" t="n">
        <f aca="false">IF(6-WEEKDAY(DATE($B$3,5,1),2)+1&lt;1,"",IF(6-WEEKDAY(DATE($B$3,5,1),2)+1&gt;DAY(DATE($B$3,6,0)),"",6-WEEKDAY(DATE($B$3,5,1),2)+1))</f>
        <v>2</v>
      </c>
      <c r="O17" s="8" t="n">
        <f aca="false">IF(7-WEEKDAY(DATE($B$3,5,1),2)+1&lt;1,"",IF(7-WEEKDAY(DATE($B$3,5,1),2)+1&gt;DAY(DATE($B$3,6,0)),"",7-WEEKDAY(DATE($B$3,5,1),2)+1))</f>
        <v>3</v>
      </c>
      <c r="P17" s="3"/>
      <c r="Q17" s="7" t="n">
        <f aca="false">IF(1-WEEKDAY(DATE($B$3,6,1),2)+1&lt;1,"",IF(1-WEEKDAY(DATE($B$3,6,1),2)+1&gt;DAY(DATE($B$3,7,0)),"",1-WEEKDAY(DATE($B$3,6,1),2)+1))</f>
        <v>1</v>
      </c>
      <c r="R17" s="7" t="n">
        <f aca="false">IF(2-WEEKDAY(DATE($B$3,6,1),2)+1&lt;1,"",IF(2-WEEKDAY(DATE($B$3,6,1),2)+1&gt;DAY(DATE($B$3,7,0)),"",2-WEEKDAY(DATE($B$3,6,1),2)+1))</f>
        <v>2</v>
      </c>
      <c r="S17" s="7" t="n">
        <f aca="false">IF(3-WEEKDAY(DATE($B$3,6,1),2)+1&lt;1,"",IF(3-WEEKDAY(DATE($B$3,6,1),2)+1&gt;DAY(DATE($B$3,7,0)),"",3-WEEKDAY(DATE($B$3,6,1),2)+1))</f>
        <v>3</v>
      </c>
      <c r="T17" s="7" t="n">
        <f aca="false">IF(4-WEEKDAY(DATE($B$3,6,1),2)+1&lt;1,"",IF(4-WEEKDAY(DATE($B$3,6,1),2)+1&gt;DAY(DATE($B$3,7,0)),"",4-WEEKDAY(DATE($B$3,6,1),2)+1))</f>
        <v>4</v>
      </c>
      <c r="U17" s="7" t="n">
        <f aca="false">IF(5-WEEKDAY(DATE($B$3,6,1),2)+1&lt;1,"",IF(5-WEEKDAY(DATE($B$3,6,1),2)+1&gt;DAY(DATE($B$3,7,0)),"",5-WEEKDAY(DATE($B$3,6,1),2)+1))</f>
        <v>5</v>
      </c>
      <c r="V17" s="7" t="n">
        <f aca="false">IF(6-WEEKDAY(DATE($B$3,6,1),2)+1&lt;1,"",IF(6-WEEKDAY(DATE($B$3,6,1),2)+1&gt;DAY(DATE($B$3,7,0)),"",6-WEEKDAY(DATE($B$3,6,1),2)+1))</f>
        <v>6</v>
      </c>
      <c r="W17" s="8" t="n">
        <f aca="false">IF(7-WEEKDAY(DATE($B$3,6,1),2)+1&lt;1,"",IF(7-WEEKDAY(DATE($B$3,6,1),2)+1&gt;DAY(DATE($B$3,7,0)),"",7-WEEKDAY(DATE($B$3,6,1),2)+1))</f>
        <v>7</v>
      </c>
    </row>
    <row r="18" customFormat="false" ht="15" hidden="false" customHeight="false" outlineLevel="0" collapsed="false">
      <c r="A18" s="7" t="n">
        <f aca="false">IF(8-WEEKDAY(DATE($B$3,4,1),2)+1&lt;1,"",IF(8-WEEKDAY(DATE($B$3,4,1),2)+1&gt;DAY(DATE($B$3,5,0)),"",8-WEEKDAY(DATE($B$3,4,1),2)+1))</f>
        <v>6</v>
      </c>
      <c r="B18" s="7" t="n">
        <f aca="false">IF(9-WEEKDAY(DATE($B$3,4,1),2)+1&lt;1,"",IF(9-WEEKDAY(DATE($B$3,4,1),2)+1&gt;DAY(DATE($B$3,5,0)),"",9-WEEKDAY(DATE($B$3,4,1),2)+1))</f>
        <v>7</v>
      </c>
      <c r="C18" s="7" t="n">
        <f aca="false">IF(10-WEEKDAY(DATE($B$3,4,1),2)+1&lt;1,"",IF(10-WEEKDAY(DATE($B$3,4,1),2)+1&gt;DAY(DATE($B$3,5,0)),"",10-WEEKDAY(DATE($B$3,4,1),2)+1))</f>
        <v>8</v>
      </c>
      <c r="D18" s="7" t="n">
        <f aca="false">IF(11-WEEKDAY(DATE($B$3,4,1),2)+1&lt;1,"",IF(11-WEEKDAY(DATE($B$3,4,1),2)+1&gt;DAY(DATE($B$3,5,0)),"",11-WEEKDAY(DATE($B$3,4,1),2)+1))</f>
        <v>9</v>
      </c>
      <c r="E18" s="7" t="n">
        <f aca="false">IF(12-WEEKDAY(DATE($B$3,4,1),2)+1&lt;1,"",IF(12-WEEKDAY(DATE($B$3,4,1),2)+1&gt;DAY(DATE($B$3,5,0)),"",12-WEEKDAY(DATE($B$3,4,1),2)+1))</f>
        <v>10</v>
      </c>
      <c r="F18" s="7" t="n">
        <f aca="false">IF(13-WEEKDAY(DATE($B$3,4,1),2)+1&lt;1,"",IF(13-WEEKDAY(DATE($B$3,4,1),2)+1&gt;DAY(DATE($B$3,5,0)),"",13-WEEKDAY(DATE($B$3,4,1),2)+1))</f>
        <v>11</v>
      </c>
      <c r="G18" s="8" t="n">
        <f aca="false">IF(14-WEEKDAY(DATE($B$3,4,1),2)+1&lt;1,"",IF(14-WEEKDAY(DATE($B$3,4,1),2)+1&gt;DAY(DATE($B$3,5,0)),"",14-WEEKDAY(DATE($B$3,4,1),2)+1))</f>
        <v>12</v>
      </c>
      <c r="H18" s="3"/>
      <c r="I18" s="7" t="n">
        <f aca="false">IF(8-WEEKDAY(DATE($B$3,5,1),2)+1&lt;1,"",IF(8-WEEKDAY(DATE($B$3,5,1),2)+1&gt;DAY(DATE($B$3,6,0)),"",8-WEEKDAY(DATE($B$3,5,1),2)+1))</f>
        <v>4</v>
      </c>
      <c r="J18" s="7" t="n">
        <f aca="false">IF(9-WEEKDAY(DATE($B$3,5,1),2)+1&lt;1,"",IF(9-WEEKDAY(DATE($B$3,5,1),2)+1&gt;DAY(DATE($B$3,6,0)),"",9-WEEKDAY(DATE($B$3,5,1),2)+1))</f>
        <v>5</v>
      </c>
      <c r="K18" s="7" t="n">
        <f aca="false">IF(10-WEEKDAY(DATE($B$3,5,1),2)+1&lt;1,"",IF(10-WEEKDAY(DATE($B$3,5,1),2)+1&gt;DAY(DATE($B$3,6,0)),"",10-WEEKDAY(DATE($B$3,5,1),2)+1))</f>
        <v>6</v>
      </c>
      <c r="L18" s="7" t="n">
        <f aca="false">IF(11-WEEKDAY(DATE($B$3,5,1),2)+1&lt;1,"",IF(11-WEEKDAY(DATE($B$3,5,1),2)+1&gt;DAY(DATE($B$3,6,0)),"",11-WEEKDAY(DATE($B$3,5,1),2)+1))</f>
        <v>7</v>
      </c>
      <c r="M18" s="7" t="n">
        <f aca="false">IF(12-WEEKDAY(DATE($B$3,5,1),2)+1&lt;1,"",IF(12-WEEKDAY(DATE($B$3,5,1),2)+1&gt;DAY(DATE($B$3,6,0)),"",12-WEEKDAY(DATE($B$3,5,1),2)+1))</f>
        <v>8</v>
      </c>
      <c r="N18" s="7" t="n">
        <f aca="false">IF(13-WEEKDAY(DATE($B$3,5,1),2)+1&lt;1,"",IF(13-WEEKDAY(DATE($B$3,5,1),2)+1&gt;DAY(DATE($B$3,6,0)),"",13-WEEKDAY(DATE($B$3,5,1),2)+1))</f>
        <v>9</v>
      </c>
      <c r="O18" s="8" t="n">
        <f aca="false">IF(14-WEEKDAY(DATE($B$3,5,1),2)+1&lt;1,"",IF(14-WEEKDAY(DATE($B$3,5,1),2)+1&gt;DAY(DATE($B$3,6,0)),"",14-WEEKDAY(DATE($B$3,5,1),2)+1))</f>
        <v>10</v>
      </c>
      <c r="P18" s="3"/>
      <c r="Q18" s="7" t="n">
        <f aca="false">IF(8-WEEKDAY(DATE($B$3,6,1),2)+1&lt;1,"",IF(8-WEEKDAY(DATE($B$3,6,1),2)+1&gt;DAY(DATE($B$3,7,0)),"",8-WEEKDAY(DATE($B$3,6,1),2)+1))</f>
        <v>8</v>
      </c>
      <c r="R18" s="7" t="n">
        <f aca="false">IF(9-WEEKDAY(DATE($B$3,6,1),2)+1&lt;1,"",IF(9-WEEKDAY(DATE($B$3,6,1),2)+1&gt;DAY(DATE($B$3,7,0)),"",9-WEEKDAY(DATE($B$3,6,1),2)+1))</f>
        <v>9</v>
      </c>
      <c r="S18" s="7" t="n">
        <f aca="false">IF(10-WEEKDAY(DATE($B$3,6,1),2)+1&lt;1,"",IF(10-WEEKDAY(DATE($B$3,6,1),2)+1&gt;DAY(DATE($B$3,7,0)),"",10-WEEKDAY(DATE($B$3,6,1),2)+1))</f>
        <v>10</v>
      </c>
      <c r="T18" s="7" t="n">
        <f aca="false">IF(11-WEEKDAY(DATE($B$3,6,1),2)+1&lt;1,"",IF(11-WEEKDAY(DATE($B$3,6,1),2)+1&gt;DAY(DATE($B$3,7,0)),"",11-WEEKDAY(DATE($B$3,6,1),2)+1))</f>
        <v>11</v>
      </c>
      <c r="U18" s="7" t="n">
        <f aca="false">IF(12-WEEKDAY(DATE($B$3,6,1),2)+1&lt;1,"",IF(12-WEEKDAY(DATE($B$3,6,1),2)+1&gt;DAY(DATE($B$3,7,0)),"",12-WEEKDAY(DATE($B$3,6,1),2)+1))</f>
        <v>12</v>
      </c>
      <c r="V18" s="7" t="n">
        <f aca="false">IF(13-WEEKDAY(DATE($B$3,6,1),2)+1&lt;1,"",IF(13-WEEKDAY(DATE($B$3,6,1),2)+1&gt;DAY(DATE($B$3,7,0)),"",13-WEEKDAY(DATE($B$3,6,1),2)+1))</f>
        <v>13</v>
      </c>
      <c r="W18" s="8" t="n">
        <f aca="false">IF(14-WEEKDAY(DATE($B$3,6,1),2)+1&lt;1,"",IF(14-WEEKDAY(DATE($B$3,6,1),2)+1&gt;DAY(DATE($B$3,7,0)),"",14-WEEKDAY(DATE($B$3,6,1),2)+1))</f>
        <v>14</v>
      </c>
    </row>
    <row r="19" customFormat="false" ht="15" hidden="false" customHeight="false" outlineLevel="0" collapsed="false">
      <c r="A19" s="7" t="n">
        <f aca="false">IF(15-WEEKDAY(DATE($B$3,4,1),2)+1&lt;1,"",IF(15-WEEKDAY(DATE($B$3,4,1),2)+1&gt;DAY(DATE($B$3,5,0)),"",15-WEEKDAY(DATE($B$3,4,1),2)+1))</f>
        <v>13</v>
      </c>
      <c r="B19" s="7" t="n">
        <f aca="false">IF(16-WEEKDAY(DATE($B$3,4,1),2)+1&lt;1,"",IF(16-WEEKDAY(DATE($B$3,4,1),2)+1&gt;DAY(DATE($B$3,5,0)),"",16-WEEKDAY(DATE($B$3,4,1),2)+1))</f>
        <v>14</v>
      </c>
      <c r="C19" s="7" t="n">
        <f aca="false">IF(17-WEEKDAY(DATE($B$3,4,1),2)+1&lt;1,"",IF(17-WEEKDAY(DATE($B$3,4,1),2)+1&gt;DAY(DATE($B$3,5,0)),"",17-WEEKDAY(DATE($B$3,4,1),2)+1))</f>
        <v>15</v>
      </c>
      <c r="D19" s="7" t="n">
        <f aca="false">IF(18-WEEKDAY(DATE($B$3,4,1),2)+1&lt;1,"",IF(18-WEEKDAY(DATE($B$3,4,1),2)+1&gt;DAY(DATE($B$3,5,0)),"",18-WEEKDAY(DATE($B$3,4,1),2)+1))</f>
        <v>16</v>
      </c>
      <c r="E19" s="7" t="n">
        <f aca="false">IF(19-WEEKDAY(DATE($B$3,4,1),2)+1&lt;1,"",IF(19-WEEKDAY(DATE($B$3,4,1),2)+1&gt;DAY(DATE($B$3,5,0)),"",19-WEEKDAY(DATE($B$3,4,1),2)+1))</f>
        <v>17</v>
      </c>
      <c r="F19" s="7" t="n">
        <f aca="false">IF(20-WEEKDAY(DATE($B$3,4,1),2)+1&lt;1,"",IF(20-WEEKDAY(DATE($B$3,4,1),2)+1&gt;DAY(DATE($B$3,5,0)),"",20-WEEKDAY(DATE($B$3,4,1),2)+1))</f>
        <v>18</v>
      </c>
      <c r="G19" s="8" t="n">
        <f aca="false">IF(21-WEEKDAY(DATE($B$3,4,1),2)+1&lt;1,"",IF(21-WEEKDAY(DATE($B$3,4,1),2)+1&gt;DAY(DATE($B$3,5,0)),"",21-WEEKDAY(DATE($B$3,4,1),2)+1))</f>
        <v>19</v>
      </c>
      <c r="H19" s="3"/>
      <c r="I19" s="7" t="n">
        <f aca="false">IF(15-WEEKDAY(DATE($B$3,5,1),2)+1&lt;1,"",IF(15-WEEKDAY(DATE($B$3,5,1),2)+1&gt;DAY(DATE($B$3,6,0)),"",15-WEEKDAY(DATE($B$3,5,1),2)+1))</f>
        <v>11</v>
      </c>
      <c r="J19" s="7" t="n">
        <f aca="false">IF(16-WEEKDAY(DATE($B$3,5,1),2)+1&lt;1,"",IF(16-WEEKDAY(DATE($B$3,5,1),2)+1&gt;DAY(DATE($B$3,6,0)),"",16-WEEKDAY(DATE($B$3,5,1),2)+1))</f>
        <v>12</v>
      </c>
      <c r="K19" s="7" t="n">
        <f aca="false">IF(17-WEEKDAY(DATE($B$3,5,1),2)+1&lt;1,"",IF(17-WEEKDAY(DATE($B$3,5,1),2)+1&gt;DAY(DATE($B$3,6,0)),"",17-WEEKDAY(DATE($B$3,5,1),2)+1))</f>
        <v>13</v>
      </c>
      <c r="L19" s="7" t="n">
        <f aca="false">IF(18-WEEKDAY(DATE($B$3,5,1),2)+1&lt;1,"",IF(18-WEEKDAY(DATE($B$3,5,1),2)+1&gt;DAY(DATE($B$3,6,0)),"",18-WEEKDAY(DATE($B$3,5,1),2)+1))</f>
        <v>14</v>
      </c>
      <c r="M19" s="7" t="n">
        <f aca="false">IF(19-WEEKDAY(DATE($B$3,5,1),2)+1&lt;1,"",IF(19-WEEKDAY(DATE($B$3,5,1),2)+1&gt;DAY(DATE($B$3,6,0)),"",19-WEEKDAY(DATE($B$3,5,1),2)+1))</f>
        <v>15</v>
      </c>
      <c r="N19" s="7" t="n">
        <f aca="false">IF(20-WEEKDAY(DATE($B$3,5,1),2)+1&lt;1,"",IF(20-WEEKDAY(DATE($B$3,5,1),2)+1&gt;DAY(DATE($B$3,6,0)),"",20-WEEKDAY(DATE($B$3,5,1),2)+1))</f>
        <v>16</v>
      </c>
      <c r="O19" s="8" t="n">
        <f aca="false">IF(21-WEEKDAY(DATE($B$3,5,1),2)+1&lt;1,"",IF(21-WEEKDAY(DATE($B$3,5,1),2)+1&gt;DAY(DATE($B$3,6,0)),"",21-WEEKDAY(DATE($B$3,5,1),2)+1))</f>
        <v>17</v>
      </c>
      <c r="P19" s="3"/>
      <c r="Q19" s="7" t="n">
        <f aca="false">IF(15-WEEKDAY(DATE($B$3,6,1),2)+1&lt;1,"",IF(15-WEEKDAY(DATE($B$3,6,1),2)+1&gt;DAY(DATE($B$3,7,0)),"",15-WEEKDAY(DATE($B$3,6,1),2)+1))</f>
        <v>15</v>
      </c>
      <c r="R19" s="7" t="n">
        <f aca="false">IF(16-WEEKDAY(DATE($B$3,6,1),2)+1&lt;1,"",IF(16-WEEKDAY(DATE($B$3,6,1),2)+1&gt;DAY(DATE($B$3,7,0)),"",16-WEEKDAY(DATE($B$3,6,1),2)+1))</f>
        <v>16</v>
      </c>
      <c r="S19" s="7" t="n">
        <f aca="false">IF(17-WEEKDAY(DATE($B$3,6,1),2)+1&lt;1,"",IF(17-WEEKDAY(DATE($B$3,6,1),2)+1&gt;DAY(DATE($B$3,7,0)),"",17-WEEKDAY(DATE($B$3,6,1),2)+1))</f>
        <v>17</v>
      </c>
      <c r="T19" s="7" t="n">
        <f aca="false">IF(18-WEEKDAY(DATE($B$3,6,1),2)+1&lt;1,"",IF(18-WEEKDAY(DATE($B$3,6,1),2)+1&gt;DAY(DATE($B$3,7,0)),"",18-WEEKDAY(DATE($B$3,6,1),2)+1))</f>
        <v>18</v>
      </c>
      <c r="U19" s="7" t="n">
        <f aca="false">IF(19-WEEKDAY(DATE($B$3,6,1),2)+1&lt;1,"",IF(19-WEEKDAY(DATE($B$3,6,1),2)+1&gt;DAY(DATE($B$3,7,0)),"",19-WEEKDAY(DATE($B$3,6,1),2)+1))</f>
        <v>19</v>
      </c>
      <c r="V19" s="7" t="n">
        <f aca="false">IF(20-WEEKDAY(DATE($B$3,6,1),2)+1&lt;1,"",IF(20-WEEKDAY(DATE($B$3,6,1),2)+1&gt;DAY(DATE($B$3,7,0)),"",20-WEEKDAY(DATE($B$3,6,1),2)+1))</f>
        <v>20</v>
      </c>
      <c r="W19" s="8" t="n">
        <f aca="false">IF(21-WEEKDAY(DATE($B$3,6,1),2)+1&lt;1,"",IF(21-WEEKDAY(DATE($B$3,6,1),2)+1&gt;DAY(DATE($B$3,7,0)),"",21-WEEKDAY(DATE($B$3,6,1),2)+1))</f>
        <v>21</v>
      </c>
    </row>
    <row r="20" customFormat="false" ht="15" hidden="false" customHeight="false" outlineLevel="0" collapsed="false">
      <c r="A20" s="7" t="n">
        <f aca="false">IF(22-WEEKDAY(DATE($B$3,4,1),2)+1&lt;1,"",IF(22-WEEKDAY(DATE($B$3,4,1),2)+1&gt;DAY(DATE($B$3,5,0)),"",22-WEEKDAY(DATE($B$3,4,1),2)+1))</f>
        <v>20</v>
      </c>
      <c r="B20" s="7" t="n">
        <f aca="false">IF(23-WEEKDAY(DATE($B$3,4,1),2)+1&lt;1,"",IF(23-WEEKDAY(DATE($B$3,4,1),2)+1&gt;DAY(DATE($B$3,5,0)),"",23-WEEKDAY(DATE($B$3,4,1),2)+1))</f>
        <v>21</v>
      </c>
      <c r="C20" s="7" t="n">
        <f aca="false">IF(24-WEEKDAY(DATE($B$3,4,1),2)+1&lt;1,"",IF(24-WEEKDAY(DATE($B$3,4,1),2)+1&gt;DAY(DATE($B$3,5,0)),"",24-WEEKDAY(DATE($B$3,4,1),2)+1))</f>
        <v>22</v>
      </c>
      <c r="D20" s="7" t="n">
        <f aca="false">IF(25-WEEKDAY(DATE($B$3,4,1),2)+1&lt;1,"",IF(25-WEEKDAY(DATE($B$3,4,1),2)+1&gt;DAY(DATE($B$3,5,0)),"",25-WEEKDAY(DATE($B$3,4,1),2)+1))</f>
        <v>23</v>
      </c>
      <c r="E20" s="7" t="n">
        <f aca="false">IF(26-WEEKDAY(DATE($B$3,4,1),2)+1&lt;1,"",IF(26-WEEKDAY(DATE($B$3,4,1),2)+1&gt;DAY(DATE($B$3,5,0)),"",26-WEEKDAY(DATE($B$3,4,1),2)+1))</f>
        <v>24</v>
      </c>
      <c r="F20" s="7" t="n">
        <f aca="false">IF(27-WEEKDAY(DATE($B$3,4,1),2)+1&lt;1,"",IF(27-WEEKDAY(DATE($B$3,4,1),2)+1&gt;DAY(DATE($B$3,5,0)),"",27-WEEKDAY(DATE($B$3,4,1),2)+1))</f>
        <v>25</v>
      </c>
      <c r="G20" s="8" t="n">
        <f aca="false">IF(28-WEEKDAY(DATE($B$3,4,1),2)+1&lt;1,"",IF(28-WEEKDAY(DATE($B$3,4,1),2)+1&gt;DAY(DATE($B$3,5,0)),"",28-WEEKDAY(DATE($B$3,4,1),2)+1))</f>
        <v>26</v>
      </c>
      <c r="H20" s="3"/>
      <c r="I20" s="7" t="n">
        <f aca="false">IF(22-WEEKDAY(DATE($B$3,5,1),2)+1&lt;1,"",IF(22-WEEKDAY(DATE($B$3,5,1),2)+1&gt;DAY(DATE($B$3,6,0)),"",22-WEEKDAY(DATE($B$3,5,1),2)+1))</f>
        <v>18</v>
      </c>
      <c r="J20" s="7" t="n">
        <f aca="false">IF(23-WEEKDAY(DATE($B$3,5,1),2)+1&lt;1,"",IF(23-WEEKDAY(DATE($B$3,5,1),2)+1&gt;DAY(DATE($B$3,6,0)),"",23-WEEKDAY(DATE($B$3,5,1),2)+1))</f>
        <v>19</v>
      </c>
      <c r="K20" s="7" t="n">
        <f aca="false">IF(24-WEEKDAY(DATE($B$3,5,1),2)+1&lt;1,"",IF(24-WEEKDAY(DATE($B$3,5,1),2)+1&gt;DAY(DATE($B$3,6,0)),"",24-WEEKDAY(DATE($B$3,5,1),2)+1))</f>
        <v>20</v>
      </c>
      <c r="L20" s="7" t="n">
        <f aca="false">IF(25-WEEKDAY(DATE($B$3,5,1),2)+1&lt;1,"",IF(25-WEEKDAY(DATE($B$3,5,1),2)+1&gt;DAY(DATE($B$3,6,0)),"",25-WEEKDAY(DATE($B$3,5,1),2)+1))</f>
        <v>21</v>
      </c>
      <c r="M20" s="7" t="n">
        <f aca="false">IF(26-WEEKDAY(DATE($B$3,5,1),2)+1&lt;1,"",IF(26-WEEKDAY(DATE($B$3,5,1),2)+1&gt;DAY(DATE($B$3,6,0)),"",26-WEEKDAY(DATE($B$3,5,1),2)+1))</f>
        <v>22</v>
      </c>
      <c r="N20" s="7" t="n">
        <f aca="false">IF(27-WEEKDAY(DATE($B$3,5,1),2)+1&lt;1,"",IF(27-WEEKDAY(DATE($B$3,5,1),2)+1&gt;DAY(DATE($B$3,6,0)),"",27-WEEKDAY(DATE($B$3,5,1),2)+1))</f>
        <v>23</v>
      </c>
      <c r="O20" s="8" t="n">
        <f aca="false">IF(28-WEEKDAY(DATE($B$3,5,1),2)+1&lt;1,"",IF(28-WEEKDAY(DATE($B$3,5,1),2)+1&gt;DAY(DATE($B$3,6,0)),"",28-WEEKDAY(DATE($B$3,5,1),2)+1))</f>
        <v>24</v>
      </c>
      <c r="P20" s="3"/>
      <c r="Q20" s="7" t="n">
        <f aca="false">IF(22-WEEKDAY(DATE($B$3,6,1),2)+1&lt;1,"",IF(22-WEEKDAY(DATE($B$3,6,1),2)+1&gt;DAY(DATE($B$3,7,0)),"",22-WEEKDAY(DATE($B$3,6,1),2)+1))</f>
        <v>22</v>
      </c>
      <c r="R20" s="7" t="n">
        <f aca="false">IF(23-WEEKDAY(DATE($B$3,6,1),2)+1&lt;1,"",IF(23-WEEKDAY(DATE($B$3,6,1),2)+1&gt;DAY(DATE($B$3,7,0)),"",23-WEEKDAY(DATE($B$3,6,1),2)+1))</f>
        <v>23</v>
      </c>
      <c r="S20" s="7" t="n">
        <f aca="false">IF(24-WEEKDAY(DATE($B$3,6,1),2)+1&lt;1,"",IF(24-WEEKDAY(DATE($B$3,6,1),2)+1&gt;DAY(DATE($B$3,7,0)),"",24-WEEKDAY(DATE($B$3,6,1),2)+1))</f>
        <v>24</v>
      </c>
      <c r="T20" s="7" t="n">
        <f aca="false">IF(25-WEEKDAY(DATE($B$3,6,1),2)+1&lt;1,"",IF(25-WEEKDAY(DATE($B$3,6,1),2)+1&gt;DAY(DATE($B$3,7,0)),"",25-WEEKDAY(DATE($B$3,6,1),2)+1))</f>
        <v>25</v>
      </c>
      <c r="U20" s="7" t="n">
        <f aca="false">IF(26-WEEKDAY(DATE($B$3,6,1),2)+1&lt;1,"",IF(26-WEEKDAY(DATE($B$3,6,1),2)+1&gt;DAY(DATE($B$3,7,0)),"",26-WEEKDAY(DATE($B$3,6,1),2)+1))</f>
        <v>26</v>
      </c>
      <c r="V20" s="7" t="n">
        <f aca="false">IF(27-WEEKDAY(DATE($B$3,6,1),2)+1&lt;1,"",IF(27-WEEKDAY(DATE($B$3,6,1),2)+1&gt;DAY(DATE($B$3,7,0)),"",27-WEEKDAY(DATE($B$3,6,1),2)+1))</f>
        <v>27</v>
      </c>
      <c r="W20" s="8" t="n">
        <f aca="false">IF(28-WEEKDAY(DATE($B$3,6,1),2)+1&lt;1,"",IF(28-WEEKDAY(DATE($B$3,6,1),2)+1&gt;DAY(DATE($B$3,7,0)),"",28-WEEKDAY(DATE($B$3,6,1),2)+1))</f>
        <v>28</v>
      </c>
    </row>
    <row r="21" customFormat="false" ht="15" hidden="false" customHeight="false" outlineLevel="0" collapsed="false">
      <c r="A21" s="7" t="n">
        <f aca="false">IF(29-WEEKDAY(DATE($B$3,4,1),2)+1&lt;1,"",IF(29-WEEKDAY(DATE($B$3,4,1),2)+1&gt;DAY(DATE($B$3,5,0)),"",29-WEEKDAY(DATE($B$3,4,1),2)+1))</f>
        <v>27</v>
      </c>
      <c r="B21" s="7" t="n">
        <f aca="false">IF(30-WEEKDAY(DATE($B$3,4,1),2)+1&lt;1,"",IF(30-WEEKDAY(DATE($B$3,4,1),2)+1&gt;DAY(DATE($B$3,5,0)),"",30-WEEKDAY(DATE($B$3,4,1),2)+1))</f>
        <v>28</v>
      </c>
      <c r="C21" s="7" t="n">
        <f aca="false">IF(31-WEEKDAY(DATE($B$3,4,1),2)+1&lt;1,"",IF(31-WEEKDAY(DATE($B$3,4,1),2)+1&gt;DAY(DATE($B$3,5,0)),"",31-WEEKDAY(DATE($B$3,4,1),2)+1))</f>
        <v>29</v>
      </c>
      <c r="D21" s="7" t="n">
        <f aca="false">IF(32-WEEKDAY(DATE($B$3,4,1),2)+1&lt;1,"",IF(32-WEEKDAY(DATE($B$3,4,1),2)+1&gt;DAY(DATE($B$3,5,0)),"",32-WEEKDAY(DATE($B$3,4,1),2)+1))</f>
        <v>30</v>
      </c>
      <c r="E21" s="7" t="str">
        <f aca="false">IF(33-WEEKDAY(DATE($B$3,4,1),2)+1&lt;1,"",IF(33-WEEKDAY(DATE($B$3,4,1),2)+1&gt;DAY(DATE($B$3,5,0)),"",33-WEEKDAY(DATE($B$3,4,1),2)+1))</f>
        <v/>
      </c>
      <c r="F21" s="7" t="str">
        <f aca="false">IF(34-WEEKDAY(DATE($B$3,4,1),2)+1&lt;1,"",IF(34-WEEKDAY(DATE($B$3,4,1),2)+1&gt;DAY(DATE($B$3,5,0)),"",34-WEEKDAY(DATE($B$3,4,1),2)+1))</f>
        <v/>
      </c>
      <c r="G21" s="8" t="str">
        <f aca="false">IF(35-WEEKDAY(DATE($B$3,4,1),2)+1&lt;1,"",IF(35-WEEKDAY(DATE($B$3,4,1),2)+1&gt;DAY(DATE($B$3,5,0)),"",35-WEEKDAY(DATE($B$3,4,1),2)+1))</f>
        <v/>
      </c>
      <c r="H21" s="3"/>
      <c r="I21" s="7" t="n">
        <f aca="false">IF(29-WEEKDAY(DATE($B$3,5,1),2)+1&lt;1,"",IF(29-WEEKDAY(DATE($B$3,5,1),2)+1&gt;DAY(DATE($B$3,6,0)),"",29-WEEKDAY(DATE($B$3,5,1),2)+1))</f>
        <v>25</v>
      </c>
      <c r="J21" s="7" t="n">
        <f aca="false">IF(30-WEEKDAY(DATE($B$3,5,1),2)+1&lt;1,"",IF(30-WEEKDAY(DATE($B$3,5,1),2)+1&gt;DAY(DATE($B$3,6,0)),"",30-WEEKDAY(DATE($B$3,5,1),2)+1))</f>
        <v>26</v>
      </c>
      <c r="K21" s="7" t="n">
        <f aca="false">IF(31-WEEKDAY(DATE($B$3,5,1),2)+1&lt;1,"",IF(31-WEEKDAY(DATE($B$3,5,1),2)+1&gt;DAY(DATE($B$3,6,0)),"",31-WEEKDAY(DATE($B$3,5,1),2)+1))</f>
        <v>27</v>
      </c>
      <c r="L21" s="7" t="n">
        <f aca="false">IF(32-WEEKDAY(DATE($B$3,5,1),2)+1&lt;1,"",IF(32-WEEKDAY(DATE($B$3,5,1),2)+1&gt;DAY(DATE($B$3,6,0)),"",32-WEEKDAY(DATE($B$3,5,1),2)+1))</f>
        <v>28</v>
      </c>
      <c r="M21" s="7" t="n">
        <f aca="false">IF(33-WEEKDAY(DATE($B$3,5,1),2)+1&lt;1,"",IF(33-WEEKDAY(DATE($B$3,5,1),2)+1&gt;DAY(DATE($B$3,6,0)),"",33-WEEKDAY(DATE($B$3,5,1),2)+1))</f>
        <v>29</v>
      </c>
      <c r="N21" s="7" t="n">
        <f aca="false">IF(34-WEEKDAY(DATE($B$3,5,1),2)+1&lt;1,"",IF(34-WEEKDAY(DATE($B$3,5,1),2)+1&gt;DAY(DATE($B$3,6,0)),"",34-WEEKDAY(DATE($B$3,5,1),2)+1))</f>
        <v>30</v>
      </c>
      <c r="O21" s="8" t="n">
        <f aca="false">IF(35-WEEKDAY(DATE($B$3,5,1),2)+1&lt;1,"",IF(35-WEEKDAY(DATE($B$3,5,1),2)+1&gt;DAY(DATE($B$3,6,0)),"",35-WEEKDAY(DATE($B$3,5,1),2)+1))</f>
        <v>31</v>
      </c>
      <c r="P21" s="3"/>
      <c r="Q21" s="7" t="n">
        <f aca="false">IF(29-WEEKDAY(DATE($B$3,6,1),2)+1&lt;1,"",IF(29-WEEKDAY(DATE($B$3,6,1),2)+1&gt;DAY(DATE($B$3,7,0)),"",29-WEEKDAY(DATE($B$3,6,1),2)+1))</f>
        <v>29</v>
      </c>
      <c r="R21" s="7" t="n">
        <f aca="false">IF(30-WEEKDAY(DATE($B$3,6,1),2)+1&lt;1,"",IF(30-WEEKDAY(DATE($B$3,6,1),2)+1&gt;DAY(DATE($B$3,7,0)),"",30-WEEKDAY(DATE($B$3,6,1),2)+1))</f>
        <v>30</v>
      </c>
      <c r="S21" s="7" t="str">
        <f aca="false">IF(31-WEEKDAY(DATE($B$3,6,1),2)+1&lt;1,"",IF(31-WEEKDAY(DATE($B$3,6,1),2)+1&gt;DAY(DATE($B$3,7,0)),"",31-WEEKDAY(DATE($B$3,6,1),2)+1))</f>
        <v/>
      </c>
      <c r="T21" s="7" t="str">
        <f aca="false">IF(32-WEEKDAY(DATE($B$3,6,1),2)+1&lt;1,"",IF(32-WEEKDAY(DATE($B$3,6,1),2)+1&gt;DAY(DATE($B$3,7,0)),"",32-WEEKDAY(DATE($B$3,6,1),2)+1))</f>
        <v/>
      </c>
      <c r="U21" s="7" t="str">
        <f aca="false">IF(33-WEEKDAY(DATE($B$3,6,1),2)+1&lt;1,"",IF(33-WEEKDAY(DATE($B$3,6,1),2)+1&gt;DAY(DATE($B$3,7,0)),"",33-WEEKDAY(DATE($B$3,6,1),2)+1))</f>
        <v/>
      </c>
      <c r="V21" s="7" t="str">
        <f aca="false">IF(34-WEEKDAY(DATE($B$3,6,1),2)+1&lt;1,"",IF(34-WEEKDAY(DATE($B$3,6,1),2)+1&gt;DAY(DATE($B$3,7,0)),"",34-WEEKDAY(DATE($B$3,6,1),2)+1))</f>
        <v/>
      </c>
      <c r="W21" s="8" t="str">
        <f aca="false">IF(35-WEEKDAY(DATE($B$3,6,1),2)+1&lt;1,"",IF(35-WEEKDAY(DATE($B$3,6,1),2)+1&gt;DAY(DATE($B$3,7,0)),"",35-WEEKDAY(DATE($B$3,6,1),2)+1))</f>
        <v/>
      </c>
    </row>
    <row r="22" customFormat="false" ht="15" hidden="false" customHeight="false" outlineLevel="0" collapsed="false">
      <c r="A22" s="7" t="str">
        <f aca="false">IF(36-WEEKDAY(DATE($B$3,4,1),2)+1&lt;1,"",IF(36-WEEKDAY(DATE($B$3,4,1),2)+1&gt;DAY(DATE($B$3,5,0)),"",36-WEEKDAY(DATE($B$3,4,1),2)+1))</f>
        <v/>
      </c>
      <c r="B22" s="7" t="str">
        <f aca="false">IF(37-WEEKDAY(DATE($B$3,4,1),2)+1&lt;1,"",IF(37-WEEKDAY(DATE($B$3,4,1),2)+1&gt;DAY(DATE($B$3,5,0)),"",37-WEEKDAY(DATE($B$3,4,1),2)+1))</f>
        <v/>
      </c>
      <c r="C22" s="7" t="str">
        <f aca="false">IF(38-WEEKDAY(DATE($B$3,4,1),2)+1&lt;1,"",IF(38-WEEKDAY(DATE($B$3,4,1),2)+1&gt;DAY(DATE($B$3,5,0)),"",38-WEEKDAY(DATE($B$3,4,1),2)+1))</f>
        <v/>
      </c>
      <c r="D22" s="7" t="str">
        <f aca="false">IF(39-WEEKDAY(DATE($B$3,4,1),2)+1&lt;1,"",IF(39-WEEKDAY(DATE($B$3,4,1),2)+1&gt;DAY(DATE($B$3,5,0)),"",39-WEEKDAY(DATE($B$3,4,1),2)+1))</f>
        <v/>
      </c>
      <c r="E22" s="7" t="str">
        <f aca="false">IF(40-WEEKDAY(DATE($B$3,4,1),2)+1&lt;1,"",IF(40-WEEKDAY(DATE($B$3,4,1),2)+1&gt;DAY(DATE($B$3,5,0)),"",40-WEEKDAY(DATE($B$3,4,1),2)+1))</f>
        <v/>
      </c>
      <c r="F22" s="7" t="str">
        <f aca="false">IF(41-WEEKDAY(DATE($B$3,4,1),2)+1&lt;1,"",IF(41-WEEKDAY(DATE($B$3,4,1),2)+1&gt;DAY(DATE($B$3,5,0)),"",41-WEEKDAY(DATE($B$3,4,1),2)+1))</f>
        <v/>
      </c>
      <c r="G22" s="8" t="str">
        <f aca="false">IF(42-WEEKDAY(DATE($B$3,4,1),2)+1&lt;1,"",IF(42-WEEKDAY(DATE($B$3,4,1),2)+1&gt;DAY(DATE($B$3,5,0)),"",42-WEEKDAY(DATE($B$3,4,1),2)+1))</f>
        <v/>
      </c>
      <c r="H22" s="3"/>
      <c r="I22" s="7" t="str">
        <f aca="false">IF(36-WEEKDAY(DATE($B$3,5,1),2)+1&lt;1,"",IF(36-WEEKDAY(DATE($B$3,5,1),2)+1&gt;DAY(DATE($B$3,6,0)),"",36-WEEKDAY(DATE($B$3,5,1),2)+1))</f>
        <v/>
      </c>
      <c r="J22" s="7" t="str">
        <f aca="false">IF(37-WEEKDAY(DATE($B$3,5,1),2)+1&lt;1,"",IF(37-WEEKDAY(DATE($B$3,5,1),2)+1&gt;DAY(DATE($B$3,6,0)),"",37-WEEKDAY(DATE($B$3,5,1),2)+1))</f>
        <v/>
      </c>
      <c r="K22" s="7" t="str">
        <f aca="false">IF(38-WEEKDAY(DATE($B$3,5,1),2)+1&lt;1,"",IF(38-WEEKDAY(DATE($B$3,5,1),2)+1&gt;DAY(DATE($B$3,6,0)),"",38-WEEKDAY(DATE($B$3,5,1),2)+1))</f>
        <v/>
      </c>
      <c r="L22" s="7" t="str">
        <f aca="false">IF(39-WEEKDAY(DATE($B$3,5,1),2)+1&lt;1,"",IF(39-WEEKDAY(DATE($B$3,5,1),2)+1&gt;DAY(DATE($B$3,6,0)),"",39-WEEKDAY(DATE($B$3,5,1),2)+1))</f>
        <v/>
      </c>
      <c r="M22" s="7" t="str">
        <f aca="false">IF(40-WEEKDAY(DATE($B$3,5,1),2)+1&lt;1,"",IF(40-WEEKDAY(DATE($B$3,5,1),2)+1&gt;DAY(DATE($B$3,6,0)),"",40-WEEKDAY(DATE($B$3,5,1),2)+1))</f>
        <v/>
      </c>
      <c r="N22" s="7" t="str">
        <f aca="false">IF(41-WEEKDAY(DATE($B$3,5,1),2)+1&lt;1,"",IF(41-WEEKDAY(DATE($B$3,5,1),2)+1&gt;DAY(DATE($B$3,6,0)),"",41-WEEKDAY(DATE($B$3,5,1),2)+1))</f>
        <v/>
      </c>
      <c r="O22" s="8" t="str">
        <f aca="false">IF(42-WEEKDAY(DATE($B$3,5,1),2)+1&lt;1,"",IF(42-WEEKDAY(DATE($B$3,5,1),2)+1&gt;DAY(DATE($B$3,6,0)),"",42-WEEKDAY(DATE($B$3,5,1),2)+1))</f>
        <v/>
      </c>
      <c r="P22" s="3"/>
      <c r="Q22" s="7" t="str">
        <f aca="false">IF(36-WEEKDAY(DATE($B$3,6,1),2)+1&lt;1,"",IF(36-WEEKDAY(DATE($B$3,6,1),2)+1&gt;DAY(DATE($B$3,7,0)),"",36-WEEKDAY(DATE($B$3,6,1),2)+1))</f>
        <v/>
      </c>
      <c r="R22" s="7" t="str">
        <f aca="false">IF(37-WEEKDAY(DATE($B$3,6,1),2)+1&lt;1,"",IF(37-WEEKDAY(DATE($B$3,6,1),2)+1&gt;DAY(DATE($B$3,7,0)),"",37-WEEKDAY(DATE($B$3,6,1),2)+1))</f>
        <v/>
      </c>
      <c r="S22" s="7" t="str">
        <f aca="false">IF(38-WEEKDAY(DATE($B$3,6,1),2)+1&lt;1,"",IF(38-WEEKDAY(DATE($B$3,6,1),2)+1&gt;DAY(DATE($B$3,7,0)),"",38-WEEKDAY(DATE($B$3,6,1),2)+1))</f>
        <v/>
      </c>
      <c r="T22" s="7" t="str">
        <f aca="false">IF(39-WEEKDAY(DATE($B$3,6,1),2)+1&lt;1,"",IF(39-WEEKDAY(DATE($B$3,6,1),2)+1&gt;DAY(DATE($B$3,7,0)),"",39-WEEKDAY(DATE($B$3,6,1),2)+1))</f>
        <v/>
      </c>
      <c r="U22" s="7" t="str">
        <f aca="false">IF(40-WEEKDAY(DATE($B$3,6,1),2)+1&lt;1,"",IF(40-WEEKDAY(DATE($B$3,6,1),2)+1&gt;DAY(DATE($B$3,7,0)),"",40-WEEKDAY(DATE($B$3,6,1),2)+1))</f>
        <v/>
      </c>
      <c r="V22" s="7" t="str">
        <f aca="false">IF(41-WEEKDAY(DATE($B$3,6,1),2)+1&lt;1,"",IF(41-WEEKDAY(DATE($B$3,6,1),2)+1&gt;DAY(DATE($B$3,7,0)),"",41-WEEKDAY(DATE($B$3,6,1),2)+1))</f>
        <v/>
      </c>
      <c r="W22" s="8" t="str">
        <f aca="false">IF(42-WEEKDAY(DATE($B$3,6,1),2)+1&lt;1,"",IF(42-WEEKDAY(DATE($B$3,6,1),2)+1&gt;DAY(DATE($B$3,7,0)),"",42-WEEKDAY(DATE($B$3,6,1),2)+1))</f>
        <v/>
      </c>
    </row>
    <row r="23" customFormat="false" ht="15" hidden="false" customHeight="fals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customFormat="false" ht="15" hidden="false" customHeight="fals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customFormat="false" ht="15" hidden="false" customHeight="false" outlineLevel="0" collapsed="false">
      <c r="A25" s="5" t="str">
        <f aca="false">TEXT(DATE($B$3,7,1),"mmmm")</f>
        <v>July</v>
      </c>
      <c r="B25" s="5"/>
      <c r="C25" s="5"/>
      <c r="D25" s="5"/>
      <c r="E25" s="5"/>
      <c r="F25" s="5"/>
      <c r="G25" s="5"/>
      <c r="H25" s="3"/>
      <c r="I25" s="5" t="str">
        <f aca="false">TEXT(DATE($B$3,8,1),"mmmm")</f>
        <v>August</v>
      </c>
      <c r="J25" s="5"/>
      <c r="K25" s="5"/>
      <c r="L25" s="5"/>
      <c r="M25" s="5"/>
      <c r="N25" s="5"/>
      <c r="O25" s="5"/>
      <c r="P25" s="3"/>
      <c r="Q25" s="5" t="str">
        <f aca="false">TEXT(DATE($B$3,9,1),"mmmm")</f>
        <v>September</v>
      </c>
      <c r="R25" s="5"/>
      <c r="S25" s="5"/>
      <c r="T25" s="5"/>
      <c r="U25" s="5"/>
      <c r="V25" s="5"/>
      <c r="W25" s="5"/>
    </row>
    <row r="26" customFormat="false" ht="15" hidden="false" customHeight="false" outlineLevel="0" collapsed="false">
      <c r="A26" s="6" t="s">
        <v>3</v>
      </c>
      <c r="B26" s="6" t="s">
        <v>4</v>
      </c>
      <c r="C26" s="6" t="s">
        <v>5</v>
      </c>
      <c r="D26" s="6" t="s">
        <v>6</v>
      </c>
      <c r="E26" s="6" t="s">
        <v>7</v>
      </c>
      <c r="F26" s="6" t="s">
        <v>8</v>
      </c>
      <c r="G26" s="6" t="s">
        <v>9</v>
      </c>
      <c r="H26" s="3"/>
      <c r="I26" s="6" t="s">
        <v>3</v>
      </c>
      <c r="J26" s="6" t="s">
        <v>4</v>
      </c>
      <c r="K26" s="6" t="s">
        <v>5</v>
      </c>
      <c r="L26" s="6" t="s">
        <v>6</v>
      </c>
      <c r="M26" s="6" t="s">
        <v>7</v>
      </c>
      <c r="N26" s="6" t="s">
        <v>8</v>
      </c>
      <c r="O26" s="6" t="s">
        <v>9</v>
      </c>
      <c r="P26" s="3"/>
      <c r="Q26" s="6" t="s">
        <v>3</v>
      </c>
      <c r="R26" s="6" t="s">
        <v>4</v>
      </c>
      <c r="S26" s="6" t="s">
        <v>5</v>
      </c>
      <c r="T26" s="6" t="s">
        <v>6</v>
      </c>
      <c r="U26" s="6" t="s">
        <v>7</v>
      </c>
      <c r="V26" s="6" t="s">
        <v>8</v>
      </c>
      <c r="W26" s="6" t="s">
        <v>9</v>
      </c>
    </row>
    <row r="27" customFormat="false" ht="15" hidden="false" customHeight="false" outlineLevel="0" collapsed="false">
      <c r="A27" s="7" t="str">
        <f aca="false">IF(1-WEEKDAY(DATE($B$3,7,1),2)+1&lt;1,"",IF(1-WEEKDAY(DATE($B$3,7,1),2)+1&gt;DAY(DATE($B$3,8,0)),"",1-WEEKDAY(DATE($B$3,7,1),2)+1))</f>
        <v/>
      </c>
      <c r="B27" s="7" t="str">
        <f aca="false">IF(2-WEEKDAY(DATE($B$3,7,1),2)+1&lt;1,"",IF(2-WEEKDAY(DATE($B$3,7,1),2)+1&gt;DAY(DATE($B$3,8,0)),"",2-WEEKDAY(DATE($B$3,7,1),2)+1))</f>
        <v/>
      </c>
      <c r="C27" s="7" t="n">
        <f aca="false">IF(3-WEEKDAY(DATE($B$3,7,1),2)+1&lt;1,"",IF(3-WEEKDAY(DATE($B$3,7,1),2)+1&gt;DAY(DATE($B$3,8,0)),"",3-WEEKDAY(DATE($B$3,7,1),2)+1))</f>
        <v>1</v>
      </c>
      <c r="D27" s="7" t="n">
        <f aca="false">IF(4-WEEKDAY(DATE($B$3,7,1),2)+1&lt;1,"",IF(4-WEEKDAY(DATE($B$3,7,1),2)+1&gt;DAY(DATE($B$3,8,0)),"",4-WEEKDAY(DATE($B$3,7,1),2)+1))</f>
        <v>2</v>
      </c>
      <c r="E27" s="7" t="n">
        <f aca="false">IF(5-WEEKDAY(DATE($B$3,7,1),2)+1&lt;1,"",IF(5-WEEKDAY(DATE($B$3,7,1),2)+1&gt;DAY(DATE($B$3,8,0)),"",5-WEEKDAY(DATE($B$3,7,1),2)+1))</f>
        <v>3</v>
      </c>
      <c r="F27" s="7" t="n">
        <f aca="false">IF(6-WEEKDAY(DATE($B$3,7,1),2)+1&lt;1,"",IF(6-WEEKDAY(DATE($B$3,7,1),2)+1&gt;DAY(DATE($B$3,8,0)),"",6-WEEKDAY(DATE($B$3,7,1),2)+1))</f>
        <v>4</v>
      </c>
      <c r="G27" s="8" t="n">
        <f aca="false">IF(7-WEEKDAY(DATE($B$3,7,1),2)+1&lt;1,"",IF(7-WEEKDAY(DATE($B$3,7,1),2)+1&gt;DAY(DATE($B$3,8,0)),"",7-WEEKDAY(DATE($B$3,7,1),2)+1))</f>
        <v>5</v>
      </c>
      <c r="H27" s="3"/>
      <c r="I27" s="7" t="str">
        <f aca="false">IF(1-WEEKDAY(DATE($B$3,8,1),2)+1&lt;1,"",IF(1-WEEKDAY(DATE($B$3,8,1),2)+1&gt;DAY(DATE($B$3,9,0)),"",1-WEEKDAY(DATE($B$3,8,1),2)+1))</f>
        <v/>
      </c>
      <c r="J27" s="7" t="str">
        <f aca="false">IF(2-WEEKDAY(DATE($B$3,8,1),2)+1&lt;1,"",IF(2-WEEKDAY(DATE($B$3,8,1),2)+1&gt;DAY(DATE($B$3,9,0)),"",2-WEEKDAY(DATE($B$3,8,1),2)+1))</f>
        <v/>
      </c>
      <c r="K27" s="7" t="str">
        <f aca="false">IF(3-WEEKDAY(DATE($B$3,8,1),2)+1&lt;1,"",IF(3-WEEKDAY(DATE($B$3,8,1),2)+1&gt;DAY(DATE($B$3,9,0)),"",3-WEEKDAY(DATE($B$3,8,1),2)+1))</f>
        <v/>
      </c>
      <c r="L27" s="7" t="str">
        <f aca="false">IF(4-WEEKDAY(DATE($B$3,8,1),2)+1&lt;1,"",IF(4-WEEKDAY(DATE($B$3,8,1),2)+1&gt;DAY(DATE($B$3,9,0)),"",4-WEEKDAY(DATE($B$3,8,1),2)+1))</f>
        <v/>
      </c>
      <c r="M27" s="7" t="str">
        <f aca="false">IF(5-WEEKDAY(DATE($B$3,8,1),2)+1&lt;1,"",IF(5-WEEKDAY(DATE($B$3,8,1),2)+1&gt;DAY(DATE($B$3,9,0)),"",5-WEEKDAY(DATE($B$3,8,1),2)+1))</f>
        <v/>
      </c>
      <c r="N27" s="7" t="n">
        <f aca="false">IF(6-WEEKDAY(DATE($B$3,8,1),2)+1&lt;1,"",IF(6-WEEKDAY(DATE($B$3,8,1),2)+1&gt;DAY(DATE($B$3,9,0)),"",6-WEEKDAY(DATE($B$3,8,1),2)+1))</f>
        <v>1</v>
      </c>
      <c r="O27" s="8" t="n">
        <f aca="false">IF(7-WEEKDAY(DATE($B$3,8,1),2)+1&lt;1,"",IF(7-WEEKDAY(DATE($B$3,8,1),2)+1&gt;DAY(DATE($B$3,9,0)),"",7-WEEKDAY(DATE($B$3,8,1),2)+1))</f>
        <v>2</v>
      </c>
      <c r="P27" s="3"/>
      <c r="Q27" s="7" t="str">
        <f aca="false">IF(1-WEEKDAY(DATE($B$3,9,1),2)+1&lt;1,"",IF(1-WEEKDAY(DATE($B$3,9,1),2)+1&gt;DAY(DATE($B$3,10,0)),"",1-WEEKDAY(DATE($B$3,9,1),2)+1))</f>
        <v/>
      </c>
      <c r="R27" s="7" t="n">
        <f aca="false">IF(2-WEEKDAY(DATE($B$3,9,1),2)+1&lt;1,"",IF(2-WEEKDAY(DATE($B$3,9,1),2)+1&gt;DAY(DATE($B$3,10,0)),"",2-WEEKDAY(DATE($B$3,9,1),2)+1))</f>
        <v>1</v>
      </c>
      <c r="S27" s="7" t="n">
        <f aca="false">IF(3-WEEKDAY(DATE($B$3,9,1),2)+1&lt;1,"",IF(3-WEEKDAY(DATE($B$3,9,1),2)+1&gt;DAY(DATE($B$3,10,0)),"",3-WEEKDAY(DATE($B$3,9,1),2)+1))</f>
        <v>2</v>
      </c>
      <c r="T27" s="7" t="n">
        <f aca="false">IF(4-WEEKDAY(DATE($B$3,9,1),2)+1&lt;1,"",IF(4-WEEKDAY(DATE($B$3,9,1),2)+1&gt;DAY(DATE($B$3,10,0)),"",4-WEEKDAY(DATE($B$3,9,1),2)+1))</f>
        <v>3</v>
      </c>
      <c r="U27" s="7" t="n">
        <f aca="false">IF(5-WEEKDAY(DATE($B$3,9,1),2)+1&lt;1,"",IF(5-WEEKDAY(DATE($B$3,9,1),2)+1&gt;DAY(DATE($B$3,10,0)),"",5-WEEKDAY(DATE($B$3,9,1),2)+1))</f>
        <v>4</v>
      </c>
      <c r="V27" s="7" t="n">
        <f aca="false">IF(6-WEEKDAY(DATE($B$3,9,1),2)+1&lt;1,"",IF(6-WEEKDAY(DATE($B$3,9,1),2)+1&gt;DAY(DATE($B$3,10,0)),"",6-WEEKDAY(DATE($B$3,9,1),2)+1))</f>
        <v>5</v>
      </c>
      <c r="W27" s="8" t="n">
        <f aca="false">IF(7-WEEKDAY(DATE($B$3,9,1),2)+1&lt;1,"",IF(7-WEEKDAY(DATE($B$3,9,1),2)+1&gt;DAY(DATE($B$3,10,0)),"",7-WEEKDAY(DATE($B$3,9,1),2)+1))</f>
        <v>6</v>
      </c>
    </row>
    <row r="28" customFormat="false" ht="15" hidden="false" customHeight="false" outlineLevel="0" collapsed="false">
      <c r="A28" s="7" t="n">
        <f aca="false">IF(8-WEEKDAY(DATE($B$3,7,1),2)+1&lt;1,"",IF(8-WEEKDAY(DATE($B$3,7,1),2)+1&gt;DAY(DATE($B$3,8,0)),"",8-WEEKDAY(DATE($B$3,7,1),2)+1))</f>
        <v>6</v>
      </c>
      <c r="B28" s="7" t="n">
        <f aca="false">IF(9-WEEKDAY(DATE($B$3,7,1),2)+1&lt;1,"",IF(9-WEEKDAY(DATE($B$3,7,1),2)+1&gt;DAY(DATE($B$3,8,0)),"",9-WEEKDAY(DATE($B$3,7,1),2)+1))</f>
        <v>7</v>
      </c>
      <c r="C28" s="7" t="n">
        <f aca="false">IF(10-WEEKDAY(DATE($B$3,7,1),2)+1&lt;1,"",IF(10-WEEKDAY(DATE($B$3,7,1),2)+1&gt;DAY(DATE($B$3,8,0)),"",10-WEEKDAY(DATE($B$3,7,1),2)+1))</f>
        <v>8</v>
      </c>
      <c r="D28" s="7" t="n">
        <f aca="false">IF(11-WEEKDAY(DATE($B$3,7,1),2)+1&lt;1,"",IF(11-WEEKDAY(DATE($B$3,7,1),2)+1&gt;DAY(DATE($B$3,8,0)),"",11-WEEKDAY(DATE($B$3,7,1),2)+1))</f>
        <v>9</v>
      </c>
      <c r="E28" s="7" t="n">
        <f aca="false">IF(12-WEEKDAY(DATE($B$3,7,1),2)+1&lt;1,"",IF(12-WEEKDAY(DATE($B$3,7,1),2)+1&gt;DAY(DATE($B$3,8,0)),"",12-WEEKDAY(DATE($B$3,7,1),2)+1))</f>
        <v>10</v>
      </c>
      <c r="F28" s="7" t="n">
        <f aca="false">IF(13-WEEKDAY(DATE($B$3,7,1),2)+1&lt;1,"",IF(13-WEEKDAY(DATE($B$3,7,1),2)+1&gt;DAY(DATE($B$3,8,0)),"",13-WEEKDAY(DATE($B$3,7,1),2)+1))</f>
        <v>11</v>
      </c>
      <c r="G28" s="8" t="n">
        <f aca="false">IF(14-WEEKDAY(DATE($B$3,7,1),2)+1&lt;1,"",IF(14-WEEKDAY(DATE($B$3,7,1),2)+1&gt;DAY(DATE($B$3,8,0)),"",14-WEEKDAY(DATE($B$3,7,1),2)+1))</f>
        <v>12</v>
      </c>
      <c r="H28" s="3"/>
      <c r="I28" s="7" t="n">
        <f aca="false">IF(8-WEEKDAY(DATE($B$3,8,1),2)+1&lt;1,"",IF(8-WEEKDAY(DATE($B$3,8,1),2)+1&gt;DAY(DATE($B$3,9,0)),"",8-WEEKDAY(DATE($B$3,8,1),2)+1))</f>
        <v>3</v>
      </c>
      <c r="J28" s="7" t="n">
        <f aca="false">IF(9-WEEKDAY(DATE($B$3,8,1),2)+1&lt;1,"",IF(9-WEEKDAY(DATE($B$3,8,1),2)+1&gt;DAY(DATE($B$3,9,0)),"",9-WEEKDAY(DATE($B$3,8,1),2)+1))</f>
        <v>4</v>
      </c>
      <c r="K28" s="7" t="n">
        <f aca="false">IF(10-WEEKDAY(DATE($B$3,8,1),2)+1&lt;1,"",IF(10-WEEKDAY(DATE($B$3,8,1),2)+1&gt;DAY(DATE($B$3,9,0)),"",10-WEEKDAY(DATE($B$3,8,1),2)+1))</f>
        <v>5</v>
      </c>
      <c r="L28" s="7" t="n">
        <f aca="false">IF(11-WEEKDAY(DATE($B$3,8,1),2)+1&lt;1,"",IF(11-WEEKDAY(DATE($B$3,8,1),2)+1&gt;DAY(DATE($B$3,9,0)),"",11-WEEKDAY(DATE($B$3,8,1),2)+1))</f>
        <v>6</v>
      </c>
      <c r="M28" s="7" t="n">
        <f aca="false">IF(12-WEEKDAY(DATE($B$3,8,1),2)+1&lt;1,"",IF(12-WEEKDAY(DATE($B$3,8,1),2)+1&gt;DAY(DATE($B$3,9,0)),"",12-WEEKDAY(DATE($B$3,8,1),2)+1))</f>
        <v>7</v>
      </c>
      <c r="N28" s="7" t="n">
        <f aca="false">IF(13-WEEKDAY(DATE($B$3,8,1),2)+1&lt;1,"",IF(13-WEEKDAY(DATE($B$3,8,1),2)+1&gt;DAY(DATE($B$3,9,0)),"",13-WEEKDAY(DATE($B$3,8,1),2)+1))</f>
        <v>8</v>
      </c>
      <c r="O28" s="8" t="n">
        <f aca="false">IF(14-WEEKDAY(DATE($B$3,8,1),2)+1&lt;1,"",IF(14-WEEKDAY(DATE($B$3,8,1),2)+1&gt;DAY(DATE($B$3,9,0)),"",14-WEEKDAY(DATE($B$3,8,1),2)+1))</f>
        <v>9</v>
      </c>
      <c r="P28" s="3"/>
      <c r="Q28" s="7" t="n">
        <f aca="false">IF(8-WEEKDAY(DATE($B$3,9,1),2)+1&lt;1,"",IF(8-WEEKDAY(DATE($B$3,9,1),2)+1&gt;DAY(DATE($B$3,10,0)),"",8-WEEKDAY(DATE($B$3,9,1),2)+1))</f>
        <v>7</v>
      </c>
      <c r="R28" s="7" t="n">
        <f aca="false">IF(9-WEEKDAY(DATE($B$3,9,1),2)+1&lt;1,"",IF(9-WEEKDAY(DATE($B$3,9,1),2)+1&gt;DAY(DATE($B$3,10,0)),"",9-WEEKDAY(DATE($B$3,9,1),2)+1))</f>
        <v>8</v>
      </c>
      <c r="S28" s="7" t="n">
        <f aca="false">IF(10-WEEKDAY(DATE($B$3,9,1),2)+1&lt;1,"",IF(10-WEEKDAY(DATE($B$3,9,1),2)+1&gt;DAY(DATE($B$3,10,0)),"",10-WEEKDAY(DATE($B$3,9,1),2)+1))</f>
        <v>9</v>
      </c>
      <c r="T28" s="7" t="n">
        <f aca="false">IF(11-WEEKDAY(DATE($B$3,9,1),2)+1&lt;1,"",IF(11-WEEKDAY(DATE($B$3,9,1),2)+1&gt;DAY(DATE($B$3,10,0)),"",11-WEEKDAY(DATE($B$3,9,1),2)+1))</f>
        <v>10</v>
      </c>
      <c r="U28" s="7" t="n">
        <f aca="false">IF(12-WEEKDAY(DATE($B$3,9,1),2)+1&lt;1,"",IF(12-WEEKDAY(DATE($B$3,9,1),2)+1&gt;DAY(DATE($B$3,10,0)),"",12-WEEKDAY(DATE($B$3,9,1),2)+1))</f>
        <v>11</v>
      </c>
      <c r="V28" s="7" t="n">
        <f aca="false">IF(13-WEEKDAY(DATE($B$3,9,1),2)+1&lt;1,"",IF(13-WEEKDAY(DATE($B$3,9,1),2)+1&gt;DAY(DATE($B$3,10,0)),"",13-WEEKDAY(DATE($B$3,9,1),2)+1))</f>
        <v>12</v>
      </c>
      <c r="W28" s="8" t="n">
        <f aca="false">IF(14-WEEKDAY(DATE($B$3,9,1),2)+1&lt;1,"",IF(14-WEEKDAY(DATE($B$3,9,1),2)+1&gt;DAY(DATE($B$3,10,0)),"",14-WEEKDAY(DATE($B$3,9,1),2)+1))</f>
        <v>13</v>
      </c>
    </row>
    <row r="29" customFormat="false" ht="15" hidden="false" customHeight="false" outlineLevel="0" collapsed="false">
      <c r="A29" s="7" t="n">
        <f aca="false">IF(15-WEEKDAY(DATE($B$3,7,1),2)+1&lt;1,"",IF(15-WEEKDAY(DATE($B$3,7,1),2)+1&gt;DAY(DATE($B$3,8,0)),"",15-WEEKDAY(DATE($B$3,7,1),2)+1))</f>
        <v>13</v>
      </c>
      <c r="B29" s="7" t="n">
        <f aca="false">IF(16-WEEKDAY(DATE($B$3,7,1),2)+1&lt;1,"",IF(16-WEEKDAY(DATE($B$3,7,1),2)+1&gt;DAY(DATE($B$3,8,0)),"",16-WEEKDAY(DATE($B$3,7,1),2)+1))</f>
        <v>14</v>
      </c>
      <c r="C29" s="7" t="n">
        <f aca="false">IF(17-WEEKDAY(DATE($B$3,7,1),2)+1&lt;1,"",IF(17-WEEKDAY(DATE($B$3,7,1),2)+1&gt;DAY(DATE($B$3,8,0)),"",17-WEEKDAY(DATE($B$3,7,1),2)+1))</f>
        <v>15</v>
      </c>
      <c r="D29" s="7" t="n">
        <f aca="false">IF(18-WEEKDAY(DATE($B$3,7,1),2)+1&lt;1,"",IF(18-WEEKDAY(DATE($B$3,7,1),2)+1&gt;DAY(DATE($B$3,8,0)),"",18-WEEKDAY(DATE($B$3,7,1),2)+1))</f>
        <v>16</v>
      </c>
      <c r="E29" s="7" t="n">
        <f aca="false">IF(19-WEEKDAY(DATE($B$3,7,1),2)+1&lt;1,"",IF(19-WEEKDAY(DATE($B$3,7,1),2)+1&gt;DAY(DATE($B$3,8,0)),"",19-WEEKDAY(DATE($B$3,7,1),2)+1))</f>
        <v>17</v>
      </c>
      <c r="F29" s="7" t="n">
        <f aca="false">IF(20-WEEKDAY(DATE($B$3,7,1),2)+1&lt;1,"",IF(20-WEEKDAY(DATE($B$3,7,1),2)+1&gt;DAY(DATE($B$3,8,0)),"",20-WEEKDAY(DATE($B$3,7,1),2)+1))</f>
        <v>18</v>
      </c>
      <c r="G29" s="8" t="n">
        <f aca="false">IF(21-WEEKDAY(DATE($B$3,7,1),2)+1&lt;1,"",IF(21-WEEKDAY(DATE($B$3,7,1),2)+1&gt;DAY(DATE($B$3,8,0)),"",21-WEEKDAY(DATE($B$3,7,1),2)+1))</f>
        <v>19</v>
      </c>
      <c r="H29" s="3"/>
      <c r="I29" s="7" t="n">
        <f aca="false">IF(15-WEEKDAY(DATE($B$3,8,1),2)+1&lt;1,"",IF(15-WEEKDAY(DATE($B$3,8,1),2)+1&gt;DAY(DATE($B$3,9,0)),"",15-WEEKDAY(DATE($B$3,8,1),2)+1))</f>
        <v>10</v>
      </c>
      <c r="J29" s="7" t="n">
        <f aca="false">IF(16-WEEKDAY(DATE($B$3,8,1),2)+1&lt;1,"",IF(16-WEEKDAY(DATE($B$3,8,1),2)+1&gt;DAY(DATE($B$3,9,0)),"",16-WEEKDAY(DATE($B$3,8,1),2)+1))</f>
        <v>11</v>
      </c>
      <c r="K29" s="7" t="n">
        <f aca="false">IF(17-WEEKDAY(DATE($B$3,8,1),2)+1&lt;1,"",IF(17-WEEKDAY(DATE($B$3,8,1),2)+1&gt;DAY(DATE($B$3,9,0)),"",17-WEEKDAY(DATE($B$3,8,1),2)+1))</f>
        <v>12</v>
      </c>
      <c r="L29" s="7" t="n">
        <f aca="false">IF(18-WEEKDAY(DATE($B$3,8,1),2)+1&lt;1,"",IF(18-WEEKDAY(DATE($B$3,8,1),2)+1&gt;DAY(DATE($B$3,9,0)),"",18-WEEKDAY(DATE($B$3,8,1),2)+1))</f>
        <v>13</v>
      </c>
      <c r="M29" s="7" t="n">
        <f aca="false">IF(19-WEEKDAY(DATE($B$3,8,1),2)+1&lt;1,"",IF(19-WEEKDAY(DATE($B$3,8,1),2)+1&gt;DAY(DATE($B$3,9,0)),"",19-WEEKDAY(DATE($B$3,8,1),2)+1))</f>
        <v>14</v>
      </c>
      <c r="N29" s="7" t="n">
        <f aca="false">IF(20-WEEKDAY(DATE($B$3,8,1),2)+1&lt;1,"",IF(20-WEEKDAY(DATE($B$3,8,1),2)+1&gt;DAY(DATE($B$3,9,0)),"",20-WEEKDAY(DATE($B$3,8,1),2)+1))</f>
        <v>15</v>
      </c>
      <c r="O29" s="8" t="n">
        <f aca="false">IF(21-WEEKDAY(DATE($B$3,8,1),2)+1&lt;1,"",IF(21-WEEKDAY(DATE($B$3,8,1),2)+1&gt;DAY(DATE($B$3,9,0)),"",21-WEEKDAY(DATE($B$3,8,1),2)+1))</f>
        <v>16</v>
      </c>
      <c r="P29" s="3"/>
      <c r="Q29" s="7" t="n">
        <f aca="false">IF(15-WEEKDAY(DATE($B$3,9,1),2)+1&lt;1,"",IF(15-WEEKDAY(DATE($B$3,9,1),2)+1&gt;DAY(DATE($B$3,10,0)),"",15-WEEKDAY(DATE($B$3,9,1),2)+1))</f>
        <v>14</v>
      </c>
      <c r="R29" s="7" t="n">
        <f aca="false">IF(16-WEEKDAY(DATE($B$3,9,1),2)+1&lt;1,"",IF(16-WEEKDAY(DATE($B$3,9,1),2)+1&gt;DAY(DATE($B$3,10,0)),"",16-WEEKDAY(DATE($B$3,9,1),2)+1))</f>
        <v>15</v>
      </c>
      <c r="S29" s="7" t="n">
        <f aca="false">IF(17-WEEKDAY(DATE($B$3,9,1),2)+1&lt;1,"",IF(17-WEEKDAY(DATE($B$3,9,1),2)+1&gt;DAY(DATE($B$3,10,0)),"",17-WEEKDAY(DATE($B$3,9,1),2)+1))</f>
        <v>16</v>
      </c>
      <c r="T29" s="7" t="n">
        <f aca="false">IF(18-WEEKDAY(DATE($B$3,9,1),2)+1&lt;1,"",IF(18-WEEKDAY(DATE($B$3,9,1),2)+1&gt;DAY(DATE($B$3,10,0)),"",18-WEEKDAY(DATE($B$3,9,1),2)+1))</f>
        <v>17</v>
      </c>
      <c r="U29" s="7" t="n">
        <f aca="false">IF(19-WEEKDAY(DATE($B$3,9,1),2)+1&lt;1,"",IF(19-WEEKDAY(DATE($B$3,9,1),2)+1&gt;DAY(DATE($B$3,10,0)),"",19-WEEKDAY(DATE($B$3,9,1),2)+1))</f>
        <v>18</v>
      </c>
      <c r="V29" s="7" t="n">
        <f aca="false">IF(20-WEEKDAY(DATE($B$3,9,1),2)+1&lt;1,"",IF(20-WEEKDAY(DATE($B$3,9,1),2)+1&gt;DAY(DATE($B$3,10,0)),"",20-WEEKDAY(DATE($B$3,9,1),2)+1))</f>
        <v>19</v>
      </c>
      <c r="W29" s="8" t="n">
        <f aca="false">IF(21-WEEKDAY(DATE($B$3,9,1),2)+1&lt;1,"",IF(21-WEEKDAY(DATE($B$3,9,1),2)+1&gt;DAY(DATE($B$3,10,0)),"",21-WEEKDAY(DATE($B$3,9,1),2)+1))</f>
        <v>20</v>
      </c>
    </row>
    <row r="30" customFormat="false" ht="15" hidden="false" customHeight="false" outlineLevel="0" collapsed="false">
      <c r="A30" s="7" t="n">
        <f aca="false">IF(22-WEEKDAY(DATE($B$3,7,1),2)+1&lt;1,"",IF(22-WEEKDAY(DATE($B$3,7,1),2)+1&gt;DAY(DATE($B$3,8,0)),"",22-WEEKDAY(DATE($B$3,7,1),2)+1))</f>
        <v>20</v>
      </c>
      <c r="B30" s="7" t="n">
        <f aca="false">IF(23-WEEKDAY(DATE($B$3,7,1),2)+1&lt;1,"",IF(23-WEEKDAY(DATE($B$3,7,1),2)+1&gt;DAY(DATE($B$3,8,0)),"",23-WEEKDAY(DATE($B$3,7,1),2)+1))</f>
        <v>21</v>
      </c>
      <c r="C30" s="7" t="n">
        <f aca="false">IF(24-WEEKDAY(DATE($B$3,7,1),2)+1&lt;1,"",IF(24-WEEKDAY(DATE($B$3,7,1),2)+1&gt;DAY(DATE($B$3,8,0)),"",24-WEEKDAY(DATE($B$3,7,1),2)+1))</f>
        <v>22</v>
      </c>
      <c r="D30" s="7" t="n">
        <f aca="false">IF(25-WEEKDAY(DATE($B$3,7,1),2)+1&lt;1,"",IF(25-WEEKDAY(DATE($B$3,7,1),2)+1&gt;DAY(DATE($B$3,8,0)),"",25-WEEKDAY(DATE($B$3,7,1),2)+1))</f>
        <v>23</v>
      </c>
      <c r="E30" s="7" t="n">
        <f aca="false">IF(26-WEEKDAY(DATE($B$3,7,1),2)+1&lt;1,"",IF(26-WEEKDAY(DATE($B$3,7,1),2)+1&gt;DAY(DATE($B$3,8,0)),"",26-WEEKDAY(DATE($B$3,7,1),2)+1))</f>
        <v>24</v>
      </c>
      <c r="F30" s="7" t="n">
        <f aca="false">IF(27-WEEKDAY(DATE($B$3,7,1),2)+1&lt;1,"",IF(27-WEEKDAY(DATE($B$3,7,1),2)+1&gt;DAY(DATE($B$3,8,0)),"",27-WEEKDAY(DATE($B$3,7,1),2)+1))</f>
        <v>25</v>
      </c>
      <c r="G30" s="8" t="n">
        <f aca="false">IF(28-WEEKDAY(DATE($B$3,7,1),2)+1&lt;1,"",IF(28-WEEKDAY(DATE($B$3,7,1),2)+1&gt;DAY(DATE($B$3,8,0)),"",28-WEEKDAY(DATE($B$3,7,1),2)+1))</f>
        <v>26</v>
      </c>
      <c r="H30" s="3"/>
      <c r="I30" s="7" t="n">
        <f aca="false">IF(22-WEEKDAY(DATE($B$3,8,1),2)+1&lt;1,"",IF(22-WEEKDAY(DATE($B$3,8,1),2)+1&gt;DAY(DATE($B$3,9,0)),"",22-WEEKDAY(DATE($B$3,8,1),2)+1))</f>
        <v>17</v>
      </c>
      <c r="J30" s="7" t="n">
        <f aca="false">IF(23-WEEKDAY(DATE($B$3,8,1),2)+1&lt;1,"",IF(23-WEEKDAY(DATE($B$3,8,1),2)+1&gt;DAY(DATE($B$3,9,0)),"",23-WEEKDAY(DATE($B$3,8,1),2)+1))</f>
        <v>18</v>
      </c>
      <c r="K30" s="7" t="n">
        <f aca="false">IF(24-WEEKDAY(DATE($B$3,8,1),2)+1&lt;1,"",IF(24-WEEKDAY(DATE($B$3,8,1),2)+1&gt;DAY(DATE($B$3,9,0)),"",24-WEEKDAY(DATE($B$3,8,1),2)+1))</f>
        <v>19</v>
      </c>
      <c r="L30" s="7" t="n">
        <f aca="false">IF(25-WEEKDAY(DATE($B$3,8,1),2)+1&lt;1,"",IF(25-WEEKDAY(DATE($B$3,8,1),2)+1&gt;DAY(DATE($B$3,9,0)),"",25-WEEKDAY(DATE($B$3,8,1),2)+1))</f>
        <v>20</v>
      </c>
      <c r="M30" s="7" t="n">
        <f aca="false">IF(26-WEEKDAY(DATE($B$3,8,1),2)+1&lt;1,"",IF(26-WEEKDAY(DATE($B$3,8,1),2)+1&gt;DAY(DATE($B$3,9,0)),"",26-WEEKDAY(DATE($B$3,8,1),2)+1))</f>
        <v>21</v>
      </c>
      <c r="N30" s="7" t="n">
        <f aca="false">IF(27-WEEKDAY(DATE($B$3,8,1),2)+1&lt;1,"",IF(27-WEEKDAY(DATE($B$3,8,1),2)+1&gt;DAY(DATE($B$3,9,0)),"",27-WEEKDAY(DATE($B$3,8,1),2)+1))</f>
        <v>22</v>
      </c>
      <c r="O30" s="8" t="n">
        <f aca="false">IF(28-WEEKDAY(DATE($B$3,8,1),2)+1&lt;1,"",IF(28-WEEKDAY(DATE($B$3,8,1),2)+1&gt;DAY(DATE($B$3,9,0)),"",28-WEEKDAY(DATE($B$3,8,1),2)+1))</f>
        <v>23</v>
      </c>
      <c r="P30" s="3"/>
      <c r="Q30" s="7" t="n">
        <f aca="false">IF(22-WEEKDAY(DATE($B$3,9,1),2)+1&lt;1,"",IF(22-WEEKDAY(DATE($B$3,9,1),2)+1&gt;DAY(DATE($B$3,10,0)),"",22-WEEKDAY(DATE($B$3,9,1),2)+1))</f>
        <v>21</v>
      </c>
      <c r="R30" s="7" t="n">
        <f aca="false">IF(23-WEEKDAY(DATE($B$3,9,1),2)+1&lt;1,"",IF(23-WEEKDAY(DATE($B$3,9,1),2)+1&gt;DAY(DATE($B$3,10,0)),"",23-WEEKDAY(DATE($B$3,9,1),2)+1))</f>
        <v>22</v>
      </c>
      <c r="S30" s="7" t="n">
        <f aca="false">IF(24-WEEKDAY(DATE($B$3,9,1),2)+1&lt;1,"",IF(24-WEEKDAY(DATE($B$3,9,1),2)+1&gt;DAY(DATE($B$3,10,0)),"",24-WEEKDAY(DATE($B$3,9,1),2)+1))</f>
        <v>23</v>
      </c>
      <c r="T30" s="7" t="n">
        <f aca="false">IF(25-WEEKDAY(DATE($B$3,9,1),2)+1&lt;1,"",IF(25-WEEKDAY(DATE($B$3,9,1),2)+1&gt;DAY(DATE($B$3,10,0)),"",25-WEEKDAY(DATE($B$3,9,1),2)+1))</f>
        <v>24</v>
      </c>
      <c r="U30" s="7" t="n">
        <f aca="false">IF(26-WEEKDAY(DATE($B$3,9,1),2)+1&lt;1,"",IF(26-WEEKDAY(DATE($B$3,9,1),2)+1&gt;DAY(DATE($B$3,10,0)),"",26-WEEKDAY(DATE($B$3,9,1),2)+1))</f>
        <v>25</v>
      </c>
      <c r="V30" s="7" t="n">
        <f aca="false">IF(27-WEEKDAY(DATE($B$3,9,1),2)+1&lt;1,"",IF(27-WEEKDAY(DATE($B$3,9,1),2)+1&gt;DAY(DATE($B$3,10,0)),"",27-WEEKDAY(DATE($B$3,9,1),2)+1))</f>
        <v>26</v>
      </c>
      <c r="W30" s="8" t="n">
        <f aca="false">IF(28-WEEKDAY(DATE($B$3,9,1),2)+1&lt;1,"",IF(28-WEEKDAY(DATE($B$3,9,1),2)+1&gt;DAY(DATE($B$3,10,0)),"",28-WEEKDAY(DATE($B$3,9,1),2)+1))</f>
        <v>27</v>
      </c>
    </row>
    <row r="31" customFormat="false" ht="15" hidden="false" customHeight="false" outlineLevel="0" collapsed="false">
      <c r="A31" s="7" t="n">
        <f aca="false">IF(29-WEEKDAY(DATE($B$3,7,1),2)+1&lt;1,"",IF(29-WEEKDAY(DATE($B$3,7,1),2)+1&gt;DAY(DATE($B$3,8,0)),"",29-WEEKDAY(DATE($B$3,7,1),2)+1))</f>
        <v>27</v>
      </c>
      <c r="B31" s="7" t="n">
        <f aca="false">IF(30-WEEKDAY(DATE($B$3,7,1),2)+1&lt;1,"",IF(30-WEEKDAY(DATE($B$3,7,1),2)+1&gt;DAY(DATE($B$3,8,0)),"",30-WEEKDAY(DATE($B$3,7,1),2)+1))</f>
        <v>28</v>
      </c>
      <c r="C31" s="7" t="n">
        <f aca="false">IF(31-WEEKDAY(DATE($B$3,7,1),2)+1&lt;1,"",IF(31-WEEKDAY(DATE($B$3,7,1),2)+1&gt;DAY(DATE($B$3,8,0)),"",31-WEEKDAY(DATE($B$3,7,1),2)+1))</f>
        <v>29</v>
      </c>
      <c r="D31" s="7" t="n">
        <f aca="false">IF(32-WEEKDAY(DATE($B$3,7,1),2)+1&lt;1,"",IF(32-WEEKDAY(DATE($B$3,7,1),2)+1&gt;DAY(DATE($B$3,8,0)),"",32-WEEKDAY(DATE($B$3,7,1),2)+1))</f>
        <v>30</v>
      </c>
      <c r="E31" s="7" t="n">
        <f aca="false">IF(33-WEEKDAY(DATE($B$3,7,1),2)+1&lt;1,"",IF(33-WEEKDAY(DATE($B$3,7,1),2)+1&gt;DAY(DATE($B$3,8,0)),"",33-WEEKDAY(DATE($B$3,7,1),2)+1))</f>
        <v>31</v>
      </c>
      <c r="F31" s="7" t="str">
        <f aca="false">IF(34-WEEKDAY(DATE($B$3,7,1),2)+1&lt;1,"",IF(34-WEEKDAY(DATE($B$3,7,1),2)+1&gt;DAY(DATE($B$3,8,0)),"",34-WEEKDAY(DATE($B$3,7,1),2)+1))</f>
        <v/>
      </c>
      <c r="G31" s="8" t="str">
        <f aca="false">IF(35-WEEKDAY(DATE($B$3,7,1),2)+1&lt;1,"",IF(35-WEEKDAY(DATE($B$3,7,1),2)+1&gt;DAY(DATE($B$3,8,0)),"",35-WEEKDAY(DATE($B$3,7,1),2)+1))</f>
        <v/>
      </c>
      <c r="H31" s="3"/>
      <c r="I31" s="7" t="n">
        <f aca="false">IF(29-WEEKDAY(DATE($B$3,8,1),2)+1&lt;1,"",IF(29-WEEKDAY(DATE($B$3,8,1),2)+1&gt;DAY(DATE($B$3,9,0)),"",29-WEEKDAY(DATE($B$3,8,1),2)+1))</f>
        <v>24</v>
      </c>
      <c r="J31" s="7" t="n">
        <f aca="false">IF(30-WEEKDAY(DATE($B$3,8,1),2)+1&lt;1,"",IF(30-WEEKDAY(DATE($B$3,8,1),2)+1&gt;DAY(DATE($B$3,9,0)),"",30-WEEKDAY(DATE($B$3,8,1),2)+1))</f>
        <v>25</v>
      </c>
      <c r="K31" s="7" t="n">
        <f aca="false">IF(31-WEEKDAY(DATE($B$3,8,1),2)+1&lt;1,"",IF(31-WEEKDAY(DATE($B$3,8,1),2)+1&gt;DAY(DATE($B$3,9,0)),"",31-WEEKDAY(DATE($B$3,8,1),2)+1))</f>
        <v>26</v>
      </c>
      <c r="L31" s="7" t="n">
        <f aca="false">IF(32-WEEKDAY(DATE($B$3,8,1),2)+1&lt;1,"",IF(32-WEEKDAY(DATE($B$3,8,1),2)+1&gt;DAY(DATE($B$3,9,0)),"",32-WEEKDAY(DATE($B$3,8,1),2)+1))</f>
        <v>27</v>
      </c>
      <c r="M31" s="7" t="n">
        <f aca="false">IF(33-WEEKDAY(DATE($B$3,8,1),2)+1&lt;1,"",IF(33-WEEKDAY(DATE($B$3,8,1),2)+1&gt;DAY(DATE($B$3,9,0)),"",33-WEEKDAY(DATE($B$3,8,1),2)+1))</f>
        <v>28</v>
      </c>
      <c r="N31" s="7" t="n">
        <f aca="false">IF(34-WEEKDAY(DATE($B$3,8,1),2)+1&lt;1,"",IF(34-WEEKDAY(DATE($B$3,8,1),2)+1&gt;DAY(DATE($B$3,9,0)),"",34-WEEKDAY(DATE($B$3,8,1),2)+1))</f>
        <v>29</v>
      </c>
      <c r="O31" s="8" t="n">
        <f aca="false">IF(35-WEEKDAY(DATE($B$3,8,1),2)+1&lt;1,"",IF(35-WEEKDAY(DATE($B$3,8,1),2)+1&gt;DAY(DATE($B$3,9,0)),"",35-WEEKDAY(DATE($B$3,8,1),2)+1))</f>
        <v>30</v>
      </c>
      <c r="P31" s="3"/>
      <c r="Q31" s="7" t="n">
        <f aca="false">IF(29-WEEKDAY(DATE($B$3,9,1),2)+1&lt;1,"",IF(29-WEEKDAY(DATE($B$3,9,1),2)+1&gt;DAY(DATE($B$3,10,0)),"",29-WEEKDAY(DATE($B$3,9,1),2)+1))</f>
        <v>28</v>
      </c>
      <c r="R31" s="7" t="n">
        <f aca="false">IF(30-WEEKDAY(DATE($B$3,9,1),2)+1&lt;1,"",IF(30-WEEKDAY(DATE($B$3,9,1),2)+1&gt;DAY(DATE($B$3,10,0)),"",30-WEEKDAY(DATE($B$3,9,1),2)+1))</f>
        <v>29</v>
      </c>
      <c r="S31" s="7" t="n">
        <f aca="false">IF(31-WEEKDAY(DATE($B$3,9,1),2)+1&lt;1,"",IF(31-WEEKDAY(DATE($B$3,9,1),2)+1&gt;DAY(DATE($B$3,10,0)),"",31-WEEKDAY(DATE($B$3,9,1),2)+1))</f>
        <v>30</v>
      </c>
      <c r="T31" s="7" t="str">
        <f aca="false">IF(32-WEEKDAY(DATE($B$3,9,1),2)+1&lt;1,"",IF(32-WEEKDAY(DATE($B$3,9,1),2)+1&gt;DAY(DATE($B$3,10,0)),"",32-WEEKDAY(DATE($B$3,9,1),2)+1))</f>
        <v/>
      </c>
      <c r="U31" s="7" t="str">
        <f aca="false">IF(33-WEEKDAY(DATE($B$3,9,1),2)+1&lt;1,"",IF(33-WEEKDAY(DATE($B$3,9,1),2)+1&gt;DAY(DATE($B$3,10,0)),"",33-WEEKDAY(DATE($B$3,9,1),2)+1))</f>
        <v/>
      </c>
      <c r="V31" s="7" t="str">
        <f aca="false">IF(34-WEEKDAY(DATE($B$3,9,1),2)+1&lt;1,"",IF(34-WEEKDAY(DATE($B$3,9,1),2)+1&gt;DAY(DATE($B$3,10,0)),"",34-WEEKDAY(DATE($B$3,9,1),2)+1))</f>
        <v/>
      </c>
      <c r="W31" s="8" t="str">
        <f aca="false">IF(35-WEEKDAY(DATE($B$3,9,1),2)+1&lt;1,"",IF(35-WEEKDAY(DATE($B$3,9,1),2)+1&gt;DAY(DATE($B$3,10,0)),"",35-WEEKDAY(DATE($B$3,9,1),2)+1))</f>
        <v/>
      </c>
    </row>
    <row r="32" customFormat="false" ht="15" hidden="false" customHeight="false" outlineLevel="0" collapsed="false">
      <c r="A32" s="7" t="str">
        <f aca="false">IF(36-WEEKDAY(DATE($B$3,7,1),2)+1&lt;1,"",IF(36-WEEKDAY(DATE($B$3,7,1),2)+1&gt;DAY(DATE($B$3,8,0)),"",36-WEEKDAY(DATE($B$3,7,1),2)+1))</f>
        <v/>
      </c>
      <c r="B32" s="7" t="str">
        <f aca="false">IF(37-WEEKDAY(DATE($B$3,7,1),2)+1&lt;1,"",IF(37-WEEKDAY(DATE($B$3,7,1),2)+1&gt;DAY(DATE($B$3,8,0)),"",37-WEEKDAY(DATE($B$3,7,1),2)+1))</f>
        <v/>
      </c>
      <c r="C32" s="7" t="str">
        <f aca="false">IF(38-WEEKDAY(DATE($B$3,7,1),2)+1&lt;1,"",IF(38-WEEKDAY(DATE($B$3,7,1),2)+1&gt;DAY(DATE($B$3,8,0)),"",38-WEEKDAY(DATE($B$3,7,1),2)+1))</f>
        <v/>
      </c>
      <c r="D32" s="7" t="str">
        <f aca="false">IF(39-WEEKDAY(DATE($B$3,7,1),2)+1&lt;1,"",IF(39-WEEKDAY(DATE($B$3,7,1),2)+1&gt;DAY(DATE($B$3,8,0)),"",39-WEEKDAY(DATE($B$3,7,1),2)+1))</f>
        <v/>
      </c>
      <c r="E32" s="7" t="str">
        <f aca="false">IF(40-WEEKDAY(DATE($B$3,7,1),2)+1&lt;1,"",IF(40-WEEKDAY(DATE($B$3,7,1),2)+1&gt;DAY(DATE($B$3,8,0)),"",40-WEEKDAY(DATE($B$3,7,1),2)+1))</f>
        <v/>
      </c>
      <c r="F32" s="7" t="str">
        <f aca="false">IF(41-WEEKDAY(DATE($B$3,7,1),2)+1&lt;1,"",IF(41-WEEKDAY(DATE($B$3,7,1),2)+1&gt;DAY(DATE($B$3,8,0)),"",41-WEEKDAY(DATE($B$3,7,1),2)+1))</f>
        <v/>
      </c>
      <c r="G32" s="8" t="str">
        <f aca="false">IF(42-WEEKDAY(DATE($B$3,7,1),2)+1&lt;1,"",IF(42-WEEKDAY(DATE($B$3,7,1),2)+1&gt;DAY(DATE($B$3,8,0)),"",42-WEEKDAY(DATE($B$3,7,1),2)+1))</f>
        <v/>
      </c>
      <c r="H32" s="3"/>
      <c r="I32" s="7" t="n">
        <f aca="false">IF(36-WEEKDAY(DATE($B$3,8,1),2)+1&lt;1,"",IF(36-WEEKDAY(DATE($B$3,8,1),2)+1&gt;DAY(DATE($B$3,9,0)),"",36-WEEKDAY(DATE($B$3,8,1),2)+1))</f>
        <v>31</v>
      </c>
      <c r="J32" s="7" t="str">
        <f aca="false">IF(37-WEEKDAY(DATE($B$3,8,1),2)+1&lt;1,"",IF(37-WEEKDAY(DATE($B$3,8,1),2)+1&gt;DAY(DATE($B$3,9,0)),"",37-WEEKDAY(DATE($B$3,8,1),2)+1))</f>
        <v/>
      </c>
      <c r="K32" s="7" t="str">
        <f aca="false">IF(38-WEEKDAY(DATE($B$3,8,1),2)+1&lt;1,"",IF(38-WEEKDAY(DATE($B$3,8,1),2)+1&gt;DAY(DATE($B$3,9,0)),"",38-WEEKDAY(DATE($B$3,8,1),2)+1))</f>
        <v/>
      </c>
      <c r="L32" s="7" t="str">
        <f aca="false">IF(39-WEEKDAY(DATE($B$3,8,1),2)+1&lt;1,"",IF(39-WEEKDAY(DATE($B$3,8,1),2)+1&gt;DAY(DATE($B$3,9,0)),"",39-WEEKDAY(DATE($B$3,8,1),2)+1))</f>
        <v/>
      </c>
      <c r="M32" s="7" t="str">
        <f aca="false">IF(40-WEEKDAY(DATE($B$3,8,1),2)+1&lt;1,"",IF(40-WEEKDAY(DATE($B$3,8,1),2)+1&gt;DAY(DATE($B$3,9,0)),"",40-WEEKDAY(DATE($B$3,8,1),2)+1))</f>
        <v/>
      </c>
      <c r="N32" s="7" t="str">
        <f aca="false">IF(41-WEEKDAY(DATE($B$3,8,1),2)+1&lt;1,"",IF(41-WEEKDAY(DATE($B$3,8,1),2)+1&gt;DAY(DATE($B$3,9,0)),"",41-WEEKDAY(DATE($B$3,8,1),2)+1))</f>
        <v/>
      </c>
      <c r="O32" s="8" t="str">
        <f aca="false">IF(42-WEEKDAY(DATE($B$3,8,1),2)+1&lt;1,"",IF(42-WEEKDAY(DATE($B$3,8,1),2)+1&gt;DAY(DATE($B$3,9,0)),"",42-WEEKDAY(DATE($B$3,8,1),2)+1))</f>
        <v/>
      </c>
      <c r="P32" s="3"/>
      <c r="Q32" s="7" t="str">
        <f aca="false">IF(36-WEEKDAY(DATE($B$3,9,1),2)+1&lt;1,"",IF(36-WEEKDAY(DATE($B$3,9,1),2)+1&gt;DAY(DATE($B$3,10,0)),"",36-WEEKDAY(DATE($B$3,9,1),2)+1))</f>
        <v/>
      </c>
      <c r="R32" s="7" t="str">
        <f aca="false">IF(37-WEEKDAY(DATE($B$3,9,1),2)+1&lt;1,"",IF(37-WEEKDAY(DATE($B$3,9,1),2)+1&gt;DAY(DATE($B$3,10,0)),"",37-WEEKDAY(DATE($B$3,9,1),2)+1))</f>
        <v/>
      </c>
      <c r="S32" s="7" t="str">
        <f aca="false">IF(38-WEEKDAY(DATE($B$3,9,1),2)+1&lt;1,"",IF(38-WEEKDAY(DATE($B$3,9,1),2)+1&gt;DAY(DATE($B$3,10,0)),"",38-WEEKDAY(DATE($B$3,9,1),2)+1))</f>
        <v/>
      </c>
      <c r="T32" s="7" t="str">
        <f aca="false">IF(39-WEEKDAY(DATE($B$3,9,1),2)+1&lt;1,"",IF(39-WEEKDAY(DATE($B$3,9,1),2)+1&gt;DAY(DATE($B$3,10,0)),"",39-WEEKDAY(DATE($B$3,9,1),2)+1))</f>
        <v/>
      </c>
      <c r="U32" s="7" t="str">
        <f aca="false">IF(40-WEEKDAY(DATE($B$3,9,1),2)+1&lt;1,"",IF(40-WEEKDAY(DATE($B$3,9,1),2)+1&gt;DAY(DATE($B$3,10,0)),"",40-WEEKDAY(DATE($B$3,9,1),2)+1))</f>
        <v/>
      </c>
      <c r="V32" s="7" t="str">
        <f aca="false">IF(41-WEEKDAY(DATE($B$3,9,1),2)+1&lt;1,"",IF(41-WEEKDAY(DATE($B$3,9,1),2)+1&gt;DAY(DATE($B$3,10,0)),"",41-WEEKDAY(DATE($B$3,9,1),2)+1))</f>
        <v/>
      </c>
      <c r="W32" s="8" t="str">
        <f aca="false">IF(42-WEEKDAY(DATE($B$3,9,1),2)+1&lt;1,"",IF(42-WEEKDAY(DATE($B$3,9,1),2)+1&gt;DAY(DATE($B$3,10,0)),"",42-WEEKDAY(DATE($B$3,9,1),2)+1))</f>
        <v/>
      </c>
    </row>
    <row r="33" customFormat="false" ht="15" hidden="false" customHeight="fals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customFormat="false" ht="15" hidden="false" customHeight="fals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customFormat="false" ht="15" hidden="false" customHeight="false" outlineLevel="0" collapsed="false">
      <c r="A35" s="5" t="str">
        <f aca="false">TEXT(DATE($B$3,10,1),"mmmm")</f>
        <v>October</v>
      </c>
      <c r="B35" s="5"/>
      <c r="C35" s="5"/>
      <c r="D35" s="5"/>
      <c r="E35" s="5"/>
      <c r="F35" s="5"/>
      <c r="G35" s="5"/>
      <c r="H35" s="3"/>
      <c r="I35" s="5" t="str">
        <f aca="false">TEXT(DATE($B$3,11,1),"mmmm")</f>
        <v>November</v>
      </c>
      <c r="J35" s="5"/>
      <c r="K35" s="5"/>
      <c r="L35" s="5"/>
      <c r="M35" s="5"/>
      <c r="N35" s="5"/>
      <c r="O35" s="5"/>
      <c r="P35" s="3"/>
      <c r="Q35" s="5" t="str">
        <f aca="false">TEXT(DATE($B$3,12,1),"mmmm")</f>
        <v>December</v>
      </c>
      <c r="R35" s="5"/>
      <c r="S35" s="5"/>
      <c r="T35" s="5"/>
      <c r="U35" s="5"/>
      <c r="V35" s="5"/>
      <c r="W35" s="5"/>
    </row>
    <row r="36" customFormat="false" ht="15" hidden="false" customHeight="false" outlineLevel="0" collapsed="false">
      <c r="A36" s="6" t="s">
        <v>3</v>
      </c>
      <c r="B36" s="6" t="s">
        <v>4</v>
      </c>
      <c r="C36" s="6" t="s">
        <v>5</v>
      </c>
      <c r="D36" s="6" t="s">
        <v>6</v>
      </c>
      <c r="E36" s="6" t="s">
        <v>7</v>
      </c>
      <c r="F36" s="6" t="s">
        <v>8</v>
      </c>
      <c r="G36" s="6" t="s">
        <v>9</v>
      </c>
      <c r="H36" s="3"/>
      <c r="I36" s="6" t="s">
        <v>3</v>
      </c>
      <c r="J36" s="6" t="s">
        <v>4</v>
      </c>
      <c r="K36" s="6" t="s">
        <v>5</v>
      </c>
      <c r="L36" s="6" t="s">
        <v>6</v>
      </c>
      <c r="M36" s="6" t="s">
        <v>7</v>
      </c>
      <c r="N36" s="6" t="s">
        <v>8</v>
      </c>
      <c r="O36" s="6" t="s">
        <v>9</v>
      </c>
      <c r="P36" s="3"/>
      <c r="Q36" s="6" t="s">
        <v>3</v>
      </c>
      <c r="R36" s="6" t="s">
        <v>4</v>
      </c>
      <c r="S36" s="6" t="s">
        <v>5</v>
      </c>
      <c r="T36" s="6" t="s">
        <v>6</v>
      </c>
      <c r="U36" s="6" t="s">
        <v>7</v>
      </c>
      <c r="V36" s="6" t="s">
        <v>8</v>
      </c>
      <c r="W36" s="6" t="s">
        <v>9</v>
      </c>
    </row>
    <row r="37" customFormat="false" ht="15" hidden="false" customHeight="false" outlineLevel="0" collapsed="false">
      <c r="A37" s="7" t="str">
        <f aca="false">IF(1-WEEKDAY(DATE($B$3,10,1),2)+1&lt;1,"",IF(1-WEEKDAY(DATE($B$3,10,1),2)+1&gt;DAY(DATE($B$3,11,0)),"",1-WEEKDAY(DATE($B$3,10,1),2)+1))</f>
        <v/>
      </c>
      <c r="B37" s="7" t="str">
        <f aca="false">IF(2-WEEKDAY(DATE($B$3,10,1),2)+1&lt;1,"",IF(2-WEEKDAY(DATE($B$3,10,1),2)+1&gt;DAY(DATE($B$3,11,0)),"",2-WEEKDAY(DATE($B$3,10,1),2)+1))</f>
        <v/>
      </c>
      <c r="C37" s="7" t="str">
        <f aca="false">IF(3-WEEKDAY(DATE($B$3,10,1),2)+1&lt;1,"",IF(3-WEEKDAY(DATE($B$3,10,1),2)+1&gt;DAY(DATE($B$3,11,0)),"",3-WEEKDAY(DATE($B$3,10,1),2)+1))</f>
        <v/>
      </c>
      <c r="D37" s="7" t="n">
        <f aca="false">IF(4-WEEKDAY(DATE($B$3,10,1),2)+1&lt;1,"",IF(4-WEEKDAY(DATE($B$3,10,1),2)+1&gt;DAY(DATE($B$3,11,0)),"",4-WEEKDAY(DATE($B$3,10,1),2)+1))</f>
        <v>1</v>
      </c>
      <c r="E37" s="7" t="n">
        <f aca="false">IF(5-WEEKDAY(DATE($B$3,10,1),2)+1&lt;1,"",IF(5-WEEKDAY(DATE($B$3,10,1),2)+1&gt;DAY(DATE($B$3,11,0)),"",5-WEEKDAY(DATE($B$3,10,1),2)+1))</f>
        <v>2</v>
      </c>
      <c r="F37" s="7" t="n">
        <f aca="false">IF(6-WEEKDAY(DATE($B$3,10,1),2)+1&lt;1,"",IF(6-WEEKDAY(DATE($B$3,10,1),2)+1&gt;DAY(DATE($B$3,11,0)),"",6-WEEKDAY(DATE($B$3,10,1),2)+1))</f>
        <v>3</v>
      </c>
      <c r="G37" s="8" t="n">
        <f aca="false">IF(7-WEEKDAY(DATE($B$3,10,1),2)+1&lt;1,"",IF(7-WEEKDAY(DATE($B$3,10,1),2)+1&gt;DAY(DATE($B$3,11,0)),"",7-WEEKDAY(DATE($B$3,10,1),2)+1))</f>
        <v>4</v>
      </c>
      <c r="H37" s="3"/>
      <c r="I37" s="7" t="str">
        <f aca="false">IF(1-WEEKDAY(DATE($B$3,11,1),2)+1&lt;1,"",IF(1-WEEKDAY(DATE($B$3,11,1),2)+1&gt;DAY(DATE($B$3,12,0)),"",1-WEEKDAY(DATE($B$3,11,1),2)+1))</f>
        <v/>
      </c>
      <c r="J37" s="7" t="str">
        <f aca="false">IF(2-WEEKDAY(DATE($B$3,11,1),2)+1&lt;1,"",IF(2-WEEKDAY(DATE($B$3,11,1),2)+1&gt;DAY(DATE($B$3,12,0)),"",2-WEEKDAY(DATE($B$3,11,1),2)+1))</f>
        <v/>
      </c>
      <c r="K37" s="7" t="str">
        <f aca="false">IF(3-WEEKDAY(DATE($B$3,11,1),2)+1&lt;1,"",IF(3-WEEKDAY(DATE($B$3,11,1),2)+1&gt;DAY(DATE($B$3,12,0)),"",3-WEEKDAY(DATE($B$3,11,1),2)+1))</f>
        <v/>
      </c>
      <c r="L37" s="7" t="str">
        <f aca="false">IF(4-WEEKDAY(DATE($B$3,11,1),2)+1&lt;1,"",IF(4-WEEKDAY(DATE($B$3,11,1),2)+1&gt;DAY(DATE($B$3,12,0)),"",4-WEEKDAY(DATE($B$3,11,1),2)+1))</f>
        <v/>
      </c>
      <c r="M37" s="7" t="str">
        <f aca="false">IF(5-WEEKDAY(DATE($B$3,11,1),2)+1&lt;1,"",IF(5-WEEKDAY(DATE($B$3,11,1),2)+1&gt;DAY(DATE($B$3,12,0)),"",5-WEEKDAY(DATE($B$3,11,1),2)+1))</f>
        <v/>
      </c>
      <c r="N37" s="7" t="str">
        <f aca="false">IF(6-WEEKDAY(DATE($B$3,11,1),2)+1&lt;1,"",IF(6-WEEKDAY(DATE($B$3,11,1),2)+1&gt;DAY(DATE($B$3,12,0)),"",6-WEEKDAY(DATE($B$3,11,1),2)+1))</f>
        <v/>
      </c>
      <c r="O37" s="8" t="n">
        <f aca="false">IF(7-WEEKDAY(DATE($B$3,11,1),2)+1&lt;1,"",IF(7-WEEKDAY(DATE($B$3,11,1),2)+1&gt;DAY(DATE($B$3,12,0)),"",7-WEEKDAY(DATE($B$3,11,1),2)+1))</f>
        <v>1</v>
      </c>
      <c r="P37" s="3"/>
      <c r="Q37" s="7" t="str">
        <f aca="false">IF(1-WEEKDAY(DATE($B$3,12,1),2)+1&lt;1,"",IF(1-WEEKDAY(DATE($B$3,12,1),2)+1&gt;DAY(DATE($B$3,13,0)),"",1-WEEKDAY(DATE($B$3,12,1),2)+1))</f>
        <v/>
      </c>
      <c r="R37" s="7" t="n">
        <f aca="false">IF(2-WEEKDAY(DATE($B$3,12,1),2)+1&lt;1,"",IF(2-WEEKDAY(DATE($B$3,12,1),2)+1&gt;DAY(DATE($B$3,13,0)),"",2-WEEKDAY(DATE($B$3,12,1),2)+1))</f>
        <v>1</v>
      </c>
      <c r="S37" s="7" t="n">
        <f aca="false">IF(3-WEEKDAY(DATE($B$3,12,1),2)+1&lt;1,"",IF(3-WEEKDAY(DATE($B$3,12,1),2)+1&gt;DAY(DATE($B$3,13,0)),"",3-WEEKDAY(DATE($B$3,12,1),2)+1))</f>
        <v>2</v>
      </c>
      <c r="T37" s="7" t="n">
        <f aca="false">IF(4-WEEKDAY(DATE($B$3,12,1),2)+1&lt;1,"",IF(4-WEEKDAY(DATE($B$3,12,1),2)+1&gt;DAY(DATE($B$3,13,0)),"",4-WEEKDAY(DATE($B$3,12,1),2)+1))</f>
        <v>3</v>
      </c>
      <c r="U37" s="7" t="n">
        <f aca="false">IF(5-WEEKDAY(DATE($B$3,12,1),2)+1&lt;1,"",IF(5-WEEKDAY(DATE($B$3,12,1),2)+1&gt;DAY(DATE($B$3,13,0)),"",5-WEEKDAY(DATE($B$3,12,1),2)+1))</f>
        <v>4</v>
      </c>
      <c r="V37" s="7" t="n">
        <f aca="false">IF(6-WEEKDAY(DATE($B$3,12,1),2)+1&lt;1,"",IF(6-WEEKDAY(DATE($B$3,12,1),2)+1&gt;DAY(DATE($B$3,13,0)),"",6-WEEKDAY(DATE($B$3,12,1),2)+1))</f>
        <v>5</v>
      </c>
      <c r="W37" s="8" t="n">
        <f aca="false">IF(7-WEEKDAY(DATE($B$3,12,1),2)+1&lt;1,"",IF(7-WEEKDAY(DATE($B$3,12,1),2)+1&gt;DAY(DATE($B$3,13,0)),"",7-WEEKDAY(DATE($B$3,12,1),2)+1))</f>
        <v>6</v>
      </c>
    </row>
    <row r="38" customFormat="false" ht="15" hidden="false" customHeight="false" outlineLevel="0" collapsed="false">
      <c r="A38" s="7" t="n">
        <f aca="false">IF(8-WEEKDAY(DATE($B$3,10,1),2)+1&lt;1,"",IF(8-WEEKDAY(DATE($B$3,10,1),2)+1&gt;DAY(DATE($B$3,11,0)),"",8-WEEKDAY(DATE($B$3,10,1),2)+1))</f>
        <v>5</v>
      </c>
      <c r="B38" s="7" t="n">
        <f aca="false">IF(9-WEEKDAY(DATE($B$3,10,1),2)+1&lt;1,"",IF(9-WEEKDAY(DATE($B$3,10,1),2)+1&gt;DAY(DATE($B$3,11,0)),"",9-WEEKDAY(DATE($B$3,10,1),2)+1))</f>
        <v>6</v>
      </c>
      <c r="C38" s="7" t="n">
        <f aca="false">IF(10-WEEKDAY(DATE($B$3,10,1),2)+1&lt;1,"",IF(10-WEEKDAY(DATE($B$3,10,1),2)+1&gt;DAY(DATE($B$3,11,0)),"",10-WEEKDAY(DATE($B$3,10,1),2)+1))</f>
        <v>7</v>
      </c>
      <c r="D38" s="7" t="n">
        <f aca="false">IF(11-WEEKDAY(DATE($B$3,10,1),2)+1&lt;1,"",IF(11-WEEKDAY(DATE($B$3,10,1),2)+1&gt;DAY(DATE($B$3,11,0)),"",11-WEEKDAY(DATE($B$3,10,1),2)+1))</f>
        <v>8</v>
      </c>
      <c r="E38" s="7" t="n">
        <f aca="false">IF(12-WEEKDAY(DATE($B$3,10,1),2)+1&lt;1,"",IF(12-WEEKDAY(DATE($B$3,10,1),2)+1&gt;DAY(DATE($B$3,11,0)),"",12-WEEKDAY(DATE($B$3,10,1),2)+1))</f>
        <v>9</v>
      </c>
      <c r="F38" s="7" t="n">
        <f aca="false">IF(13-WEEKDAY(DATE($B$3,10,1),2)+1&lt;1,"",IF(13-WEEKDAY(DATE($B$3,10,1),2)+1&gt;DAY(DATE($B$3,11,0)),"",13-WEEKDAY(DATE($B$3,10,1),2)+1))</f>
        <v>10</v>
      </c>
      <c r="G38" s="8" t="n">
        <f aca="false">IF(14-WEEKDAY(DATE($B$3,10,1),2)+1&lt;1,"",IF(14-WEEKDAY(DATE($B$3,10,1),2)+1&gt;DAY(DATE($B$3,11,0)),"",14-WEEKDAY(DATE($B$3,10,1),2)+1))</f>
        <v>11</v>
      </c>
      <c r="H38" s="3"/>
      <c r="I38" s="7" t="n">
        <f aca="false">IF(8-WEEKDAY(DATE($B$3,11,1),2)+1&lt;1,"",IF(8-WEEKDAY(DATE($B$3,11,1),2)+1&gt;DAY(DATE($B$3,12,0)),"",8-WEEKDAY(DATE($B$3,11,1),2)+1))</f>
        <v>2</v>
      </c>
      <c r="J38" s="7" t="n">
        <f aca="false">IF(9-WEEKDAY(DATE($B$3,11,1),2)+1&lt;1,"",IF(9-WEEKDAY(DATE($B$3,11,1),2)+1&gt;DAY(DATE($B$3,12,0)),"",9-WEEKDAY(DATE($B$3,11,1),2)+1))</f>
        <v>3</v>
      </c>
      <c r="K38" s="7" t="n">
        <f aca="false">IF(10-WEEKDAY(DATE($B$3,11,1),2)+1&lt;1,"",IF(10-WEEKDAY(DATE($B$3,11,1),2)+1&gt;DAY(DATE($B$3,12,0)),"",10-WEEKDAY(DATE($B$3,11,1),2)+1))</f>
        <v>4</v>
      </c>
      <c r="L38" s="7" t="n">
        <f aca="false">IF(11-WEEKDAY(DATE($B$3,11,1),2)+1&lt;1,"",IF(11-WEEKDAY(DATE($B$3,11,1),2)+1&gt;DAY(DATE($B$3,12,0)),"",11-WEEKDAY(DATE($B$3,11,1),2)+1))</f>
        <v>5</v>
      </c>
      <c r="M38" s="7" t="n">
        <f aca="false">IF(12-WEEKDAY(DATE($B$3,11,1),2)+1&lt;1,"",IF(12-WEEKDAY(DATE($B$3,11,1),2)+1&gt;DAY(DATE($B$3,12,0)),"",12-WEEKDAY(DATE($B$3,11,1),2)+1))</f>
        <v>6</v>
      </c>
      <c r="N38" s="7" t="n">
        <f aca="false">IF(13-WEEKDAY(DATE($B$3,11,1),2)+1&lt;1,"",IF(13-WEEKDAY(DATE($B$3,11,1),2)+1&gt;DAY(DATE($B$3,12,0)),"",13-WEEKDAY(DATE($B$3,11,1),2)+1))</f>
        <v>7</v>
      </c>
      <c r="O38" s="8" t="n">
        <f aca="false">IF(14-WEEKDAY(DATE($B$3,11,1),2)+1&lt;1,"",IF(14-WEEKDAY(DATE($B$3,11,1),2)+1&gt;DAY(DATE($B$3,12,0)),"",14-WEEKDAY(DATE($B$3,11,1),2)+1))</f>
        <v>8</v>
      </c>
      <c r="P38" s="3"/>
      <c r="Q38" s="7" t="n">
        <f aca="false">IF(8-WEEKDAY(DATE($B$3,12,1),2)+1&lt;1,"",IF(8-WEEKDAY(DATE($B$3,12,1),2)+1&gt;DAY(DATE($B$3,13,0)),"",8-WEEKDAY(DATE($B$3,12,1),2)+1))</f>
        <v>7</v>
      </c>
      <c r="R38" s="7" t="n">
        <f aca="false">IF(9-WEEKDAY(DATE($B$3,12,1),2)+1&lt;1,"",IF(9-WEEKDAY(DATE($B$3,12,1),2)+1&gt;DAY(DATE($B$3,13,0)),"",9-WEEKDAY(DATE($B$3,12,1),2)+1))</f>
        <v>8</v>
      </c>
      <c r="S38" s="7" t="n">
        <f aca="false">IF(10-WEEKDAY(DATE($B$3,12,1),2)+1&lt;1,"",IF(10-WEEKDAY(DATE($B$3,12,1),2)+1&gt;DAY(DATE($B$3,13,0)),"",10-WEEKDAY(DATE($B$3,12,1),2)+1))</f>
        <v>9</v>
      </c>
      <c r="T38" s="7" t="n">
        <f aca="false">IF(11-WEEKDAY(DATE($B$3,12,1),2)+1&lt;1,"",IF(11-WEEKDAY(DATE($B$3,12,1),2)+1&gt;DAY(DATE($B$3,13,0)),"",11-WEEKDAY(DATE($B$3,12,1),2)+1))</f>
        <v>10</v>
      </c>
      <c r="U38" s="7" t="n">
        <f aca="false">IF(12-WEEKDAY(DATE($B$3,12,1),2)+1&lt;1,"",IF(12-WEEKDAY(DATE($B$3,12,1),2)+1&gt;DAY(DATE($B$3,13,0)),"",12-WEEKDAY(DATE($B$3,12,1),2)+1))</f>
        <v>11</v>
      </c>
      <c r="V38" s="7" t="n">
        <f aca="false">IF(13-WEEKDAY(DATE($B$3,12,1),2)+1&lt;1,"",IF(13-WEEKDAY(DATE($B$3,12,1),2)+1&gt;DAY(DATE($B$3,13,0)),"",13-WEEKDAY(DATE($B$3,12,1),2)+1))</f>
        <v>12</v>
      </c>
      <c r="W38" s="8" t="n">
        <f aca="false">IF(14-WEEKDAY(DATE($B$3,12,1),2)+1&lt;1,"",IF(14-WEEKDAY(DATE($B$3,12,1),2)+1&gt;DAY(DATE($B$3,13,0)),"",14-WEEKDAY(DATE($B$3,12,1),2)+1))</f>
        <v>13</v>
      </c>
    </row>
    <row r="39" customFormat="false" ht="15" hidden="false" customHeight="false" outlineLevel="0" collapsed="false">
      <c r="A39" s="7" t="n">
        <f aca="false">IF(15-WEEKDAY(DATE($B$3,10,1),2)+1&lt;1,"",IF(15-WEEKDAY(DATE($B$3,10,1),2)+1&gt;DAY(DATE($B$3,11,0)),"",15-WEEKDAY(DATE($B$3,10,1),2)+1))</f>
        <v>12</v>
      </c>
      <c r="B39" s="7" t="n">
        <f aca="false">IF(16-WEEKDAY(DATE($B$3,10,1),2)+1&lt;1,"",IF(16-WEEKDAY(DATE($B$3,10,1),2)+1&gt;DAY(DATE($B$3,11,0)),"",16-WEEKDAY(DATE($B$3,10,1),2)+1))</f>
        <v>13</v>
      </c>
      <c r="C39" s="7" t="n">
        <f aca="false">IF(17-WEEKDAY(DATE($B$3,10,1),2)+1&lt;1,"",IF(17-WEEKDAY(DATE($B$3,10,1),2)+1&gt;DAY(DATE($B$3,11,0)),"",17-WEEKDAY(DATE($B$3,10,1),2)+1))</f>
        <v>14</v>
      </c>
      <c r="D39" s="7" t="n">
        <f aca="false">IF(18-WEEKDAY(DATE($B$3,10,1),2)+1&lt;1,"",IF(18-WEEKDAY(DATE($B$3,10,1),2)+1&gt;DAY(DATE($B$3,11,0)),"",18-WEEKDAY(DATE($B$3,10,1),2)+1))</f>
        <v>15</v>
      </c>
      <c r="E39" s="7" t="n">
        <f aca="false">IF(19-WEEKDAY(DATE($B$3,10,1),2)+1&lt;1,"",IF(19-WEEKDAY(DATE($B$3,10,1),2)+1&gt;DAY(DATE($B$3,11,0)),"",19-WEEKDAY(DATE($B$3,10,1),2)+1))</f>
        <v>16</v>
      </c>
      <c r="F39" s="7" t="n">
        <f aca="false">IF(20-WEEKDAY(DATE($B$3,10,1),2)+1&lt;1,"",IF(20-WEEKDAY(DATE($B$3,10,1),2)+1&gt;DAY(DATE($B$3,11,0)),"",20-WEEKDAY(DATE($B$3,10,1),2)+1))</f>
        <v>17</v>
      </c>
      <c r="G39" s="8" t="n">
        <f aca="false">IF(21-WEEKDAY(DATE($B$3,10,1),2)+1&lt;1,"",IF(21-WEEKDAY(DATE($B$3,10,1),2)+1&gt;DAY(DATE($B$3,11,0)),"",21-WEEKDAY(DATE($B$3,10,1),2)+1))</f>
        <v>18</v>
      </c>
      <c r="H39" s="3"/>
      <c r="I39" s="7" t="n">
        <f aca="false">IF(15-WEEKDAY(DATE($B$3,11,1),2)+1&lt;1,"",IF(15-WEEKDAY(DATE($B$3,11,1),2)+1&gt;DAY(DATE($B$3,12,0)),"",15-WEEKDAY(DATE($B$3,11,1),2)+1))</f>
        <v>9</v>
      </c>
      <c r="J39" s="7" t="n">
        <f aca="false">IF(16-WEEKDAY(DATE($B$3,11,1),2)+1&lt;1,"",IF(16-WEEKDAY(DATE($B$3,11,1),2)+1&gt;DAY(DATE($B$3,12,0)),"",16-WEEKDAY(DATE($B$3,11,1),2)+1))</f>
        <v>10</v>
      </c>
      <c r="K39" s="7" t="n">
        <f aca="false">IF(17-WEEKDAY(DATE($B$3,11,1),2)+1&lt;1,"",IF(17-WEEKDAY(DATE($B$3,11,1),2)+1&gt;DAY(DATE($B$3,12,0)),"",17-WEEKDAY(DATE($B$3,11,1),2)+1))</f>
        <v>11</v>
      </c>
      <c r="L39" s="7" t="n">
        <f aca="false">IF(18-WEEKDAY(DATE($B$3,11,1),2)+1&lt;1,"",IF(18-WEEKDAY(DATE($B$3,11,1),2)+1&gt;DAY(DATE($B$3,12,0)),"",18-WEEKDAY(DATE($B$3,11,1),2)+1))</f>
        <v>12</v>
      </c>
      <c r="M39" s="7" t="n">
        <f aca="false">IF(19-WEEKDAY(DATE($B$3,11,1),2)+1&lt;1,"",IF(19-WEEKDAY(DATE($B$3,11,1),2)+1&gt;DAY(DATE($B$3,12,0)),"",19-WEEKDAY(DATE($B$3,11,1),2)+1))</f>
        <v>13</v>
      </c>
      <c r="N39" s="7" t="n">
        <f aca="false">IF(20-WEEKDAY(DATE($B$3,11,1),2)+1&lt;1,"",IF(20-WEEKDAY(DATE($B$3,11,1),2)+1&gt;DAY(DATE($B$3,12,0)),"",20-WEEKDAY(DATE($B$3,11,1),2)+1))</f>
        <v>14</v>
      </c>
      <c r="O39" s="8" t="n">
        <f aca="false">IF(21-WEEKDAY(DATE($B$3,11,1),2)+1&lt;1,"",IF(21-WEEKDAY(DATE($B$3,11,1),2)+1&gt;DAY(DATE($B$3,12,0)),"",21-WEEKDAY(DATE($B$3,11,1),2)+1))</f>
        <v>15</v>
      </c>
      <c r="P39" s="3"/>
      <c r="Q39" s="7" t="n">
        <f aca="false">IF(15-WEEKDAY(DATE($B$3,12,1),2)+1&lt;1,"",IF(15-WEEKDAY(DATE($B$3,12,1),2)+1&gt;DAY(DATE($B$3,13,0)),"",15-WEEKDAY(DATE($B$3,12,1),2)+1))</f>
        <v>14</v>
      </c>
      <c r="R39" s="7" t="n">
        <f aca="false">IF(16-WEEKDAY(DATE($B$3,12,1),2)+1&lt;1,"",IF(16-WEEKDAY(DATE($B$3,12,1),2)+1&gt;DAY(DATE($B$3,13,0)),"",16-WEEKDAY(DATE($B$3,12,1),2)+1))</f>
        <v>15</v>
      </c>
      <c r="S39" s="7" t="n">
        <f aca="false">IF(17-WEEKDAY(DATE($B$3,12,1),2)+1&lt;1,"",IF(17-WEEKDAY(DATE($B$3,12,1),2)+1&gt;DAY(DATE($B$3,13,0)),"",17-WEEKDAY(DATE($B$3,12,1),2)+1))</f>
        <v>16</v>
      </c>
      <c r="T39" s="7" t="n">
        <f aca="false">IF(18-WEEKDAY(DATE($B$3,12,1),2)+1&lt;1,"",IF(18-WEEKDAY(DATE($B$3,12,1),2)+1&gt;DAY(DATE($B$3,13,0)),"",18-WEEKDAY(DATE($B$3,12,1),2)+1))</f>
        <v>17</v>
      </c>
      <c r="U39" s="7" t="n">
        <f aca="false">IF(19-WEEKDAY(DATE($B$3,12,1),2)+1&lt;1,"",IF(19-WEEKDAY(DATE($B$3,12,1),2)+1&gt;DAY(DATE($B$3,13,0)),"",19-WEEKDAY(DATE($B$3,12,1),2)+1))</f>
        <v>18</v>
      </c>
      <c r="V39" s="7" t="n">
        <f aca="false">IF(20-WEEKDAY(DATE($B$3,12,1),2)+1&lt;1,"",IF(20-WEEKDAY(DATE($B$3,12,1),2)+1&gt;DAY(DATE($B$3,13,0)),"",20-WEEKDAY(DATE($B$3,12,1),2)+1))</f>
        <v>19</v>
      </c>
      <c r="W39" s="8" t="n">
        <f aca="false">IF(21-WEEKDAY(DATE($B$3,12,1),2)+1&lt;1,"",IF(21-WEEKDAY(DATE($B$3,12,1),2)+1&gt;DAY(DATE($B$3,13,0)),"",21-WEEKDAY(DATE($B$3,12,1),2)+1))</f>
        <v>20</v>
      </c>
    </row>
    <row r="40" customFormat="false" ht="15" hidden="false" customHeight="false" outlineLevel="0" collapsed="false">
      <c r="A40" s="7" t="n">
        <f aca="false">IF(22-WEEKDAY(DATE($B$3,10,1),2)+1&lt;1,"",IF(22-WEEKDAY(DATE($B$3,10,1),2)+1&gt;DAY(DATE($B$3,11,0)),"",22-WEEKDAY(DATE($B$3,10,1),2)+1))</f>
        <v>19</v>
      </c>
      <c r="B40" s="7" t="n">
        <f aca="false">IF(23-WEEKDAY(DATE($B$3,10,1),2)+1&lt;1,"",IF(23-WEEKDAY(DATE($B$3,10,1),2)+1&gt;DAY(DATE($B$3,11,0)),"",23-WEEKDAY(DATE($B$3,10,1),2)+1))</f>
        <v>20</v>
      </c>
      <c r="C40" s="7" t="n">
        <f aca="false">IF(24-WEEKDAY(DATE($B$3,10,1),2)+1&lt;1,"",IF(24-WEEKDAY(DATE($B$3,10,1),2)+1&gt;DAY(DATE($B$3,11,0)),"",24-WEEKDAY(DATE($B$3,10,1),2)+1))</f>
        <v>21</v>
      </c>
      <c r="D40" s="7" t="n">
        <f aca="false">IF(25-WEEKDAY(DATE($B$3,10,1),2)+1&lt;1,"",IF(25-WEEKDAY(DATE($B$3,10,1),2)+1&gt;DAY(DATE($B$3,11,0)),"",25-WEEKDAY(DATE($B$3,10,1),2)+1))</f>
        <v>22</v>
      </c>
      <c r="E40" s="7" t="n">
        <f aca="false">IF(26-WEEKDAY(DATE($B$3,10,1),2)+1&lt;1,"",IF(26-WEEKDAY(DATE($B$3,10,1),2)+1&gt;DAY(DATE($B$3,11,0)),"",26-WEEKDAY(DATE($B$3,10,1),2)+1))</f>
        <v>23</v>
      </c>
      <c r="F40" s="7" t="n">
        <f aca="false">IF(27-WEEKDAY(DATE($B$3,10,1),2)+1&lt;1,"",IF(27-WEEKDAY(DATE($B$3,10,1),2)+1&gt;DAY(DATE($B$3,11,0)),"",27-WEEKDAY(DATE($B$3,10,1),2)+1))</f>
        <v>24</v>
      </c>
      <c r="G40" s="8" t="n">
        <f aca="false">IF(28-WEEKDAY(DATE($B$3,10,1),2)+1&lt;1,"",IF(28-WEEKDAY(DATE($B$3,10,1),2)+1&gt;DAY(DATE($B$3,11,0)),"",28-WEEKDAY(DATE($B$3,10,1),2)+1))</f>
        <v>25</v>
      </c>
      <c r="H40" s="3"/>
      <c r="I40" s="7" t="n">
        <f aca="false">IF(22-WEEKDAY(DATE($B$3,11,1),2)+1&lt;1,"",IF(22-WEEKDAY(DATE($B$3,11,1),2)+1&gt;DAY(DATE($B$3,12,0)),"",22-WEEKDAY(DATE($B$3,11,1),2)+1))</f>
        <v>16</v>
      </c>
      <c r="J40" s="7" t="n">
        <f aca="false">IF(23-WEEKDAY(DATE($B$3,11,1),2)+1&lt;1,"",IF(23-WEEKDAY(DATE($B$3,11,1),2)+1&gt;DAY(DATE($B$3,12,0)),"",23-WEEKDAY(DATE($B$3,11,1),2)+1))</f>
        <v>17</v>
      </c>
      <c r="K40" s="7" t="n">
        <f aca="false">IF(24-WEEKDAY(DATE($B$3,11,1),2)+1&lt;1,"",IF(24-WEEKDAY(DATE($B$3,11,1),2)+1&gt;DAY(DATE($B$3,12,0)),"",24-WEEKDAY(DATE($B$3,11,1),2)+1))</f>
        <v>18</v>
      </c>
      <c r="L40" s="7" t="n">
        <f aca="false">IF(25-WEEKDAY(DATE($B$3,11,1),2)+1&lt;1,"",IF(25-WEEKDAY(DATE($B$3,11,1),2)+1&gt;DAY(DATE($B$3,12,0)),"",25-WEEKDAY(DATE($B$3,11,1),2)+1))</f>
        <v>19</v>
      </c>
      <c r="M40" s="7" t="n">
        <f aca="false">IF(26-WEEKDAY(DATE($B$3,11,1),2)+1&lt;1,"",IF(26-WEEKDAY(DATE($B$3,11,1),2)+1&gt;DAY(DATE($B$3,12,0)),"",26-WEEKDAY(DATE($B$3,11,1),2)+1))</f>
        <v>20</v>
      </c>
      <c r="N40" s="7" t="n">
        <f aca="false">IF(27-WEEKDAY(DATE($B$3,11,1),2)+1&lt;1,"",IF(27-WEEKDAY(DATE($B$3,11,1),2)+1&gt;DAY(DATE($B$3,12,0)),"",27-WEEKDAY(DATE($B$3,11,1),2)+1))</f>
        <v>21</v>
      </c>
      <c r="O40" s="8" t="n">
        <f aca="false">IF(28-WEEKDAY(DATE($B$3,11,1),2)+1&lt;1,"",IF(28-WEEKDAY(DATE($B$3,11,1),2)+1&gt;DAY(DATE($B$3,12,0)),"",28-WEEKDAY(DATE($B$3,11,1),2)+1))</f>
        <v>22</v>
      </c>
      <c r="P40" s="3"/>
      <c r="Q40" s="7" t="n">
        <f aca="false">IF(22-WEEKDAY(DATE($B$3,12,1),2)+1&lt;1,"",IF(22-WEEKDAY(DATE($B$3,12,1),2)+1&gt;DAY(DATE($B$3,13,0)),"",22-WEEKDAY(DATE($B$3,12,1),2)+1))</f>
        <v>21</v>
      </c>
      <c r="R40" s="7" t="n">
        <f aca="false">IF(23-WEEKDAY(DATE($B$3,12,1),2)+1&lt;1,"",IF(23-WEEKDAY(DATE($B$3,12,1),2)+1&gt;DAY(DATE($B$3,13,0)),"",23-WEEKDAY(DATE($B$3,12,1),2)+1))</f>
        <v>22</v>
      </c>
      <c r="S40" s="7" t="n">
        <f aca="false">IF(24-WEEKDAY(DATE($B$3,12,1),2)+1&lt;1,"",IF(24-WEEKDAY(DATE($B$3,12,1),2)+1&gt;DAY(DATE($B$3,13,0)),"",24-WEEKDAY(DATE($B$3,12,1),2)+1))</f>
        <v>23</v>
      </c>
      <c r="T40" s="7" t="n">
        <f aca="false">IF(25-WEEKDAY(DATE($B$3,12,1),2)+1&lt;1,"",IF(25-WEEKDAY(DATE($B$3,12,1),2)+1&gt;DAY(DATE($B$3,13,0)),"",25-WEEKDAY(DATE($B$3,12,1),2)+1))</f>
        <v>24</v>
      </c>
      <c r="U40" s="7" t="n">
        <f aca="false">IF(26-WEEKDAY(DATE($B$3,12,1),2)+1&lt;1,"",IF(26-WEEKDAY(DATE($B$3,12,1),2)+1&gt;DAY(DATE($B$3,13,0)),"",26-WEEKDAY(DATE($B$3,12,1),2)+1))</f>
        <v>25</v>
      </c>
      <c r="V40" s="7" t="n">
        <f aca="false">IF(27-WEEKDAY(DATE($B$3,12,1),2)+1&lt;1,"",IF(27-WEEKDAY(DATE($B$3,12,1),2)+1&gt;DAY(DATE($B$3,13,0)),"",27-WEEKDAY(DATE($B$3,12,1),2)+1))</f>
        <v>26</v>
      </c>
      <c r="W40" s="8" t="n">
        <f aca="false">IF(28-WEEKDAY(DATE($B$3,12,1),2)+1&lt;1,"",IF(28-WEEKDAY(DATE($B$3,12,1),2)+1&gt;DAY(DATE($B$3,13,0)),"",28-WEEKDAY(DATE($B$3,12,1),2)+1))</f>
        <v>27</v>
      </c>
    </row>
    <row r="41" customFormat="false" ht="15" hidden="false" customHeight="false" outlineLevel="0" collapsed="false">
      <c r="A41" s="7" t="n">
        <f aca="false">IF(29-WEEKDAY(DATE($B$3,10,1),2)+1&lt;1,"",IF(29-WEEKDAY(DATE($B$3,10,1),2)+1&gt;DAY(DATE($B$3,11,0)),"",29-WEEKDAY(DATE($B$3,10,1),2)+1))</f>
        <v>26</v>
      </c>
      <c r="B41" s="7" t="n">
        <f aca="false">IF(30-WEEKDAY(DATE($B$3,10,1),2)+1&lt;1,"",IF(30-WEEKDAY(DATE($B$3,10,1),2)+1&gt;DAY(DATE($B$3,11,0)),"",30-WEEKDAY(DATE($B$3,10,1),2)+1))</f>
        <v>27</v>
      </c>
      <c r="C41" s="7" t="n">
        <f aca="false">IF(31-WEEKDAY(DATE($B$3,10,1),2)+1&lt;1,"",IF(31-WEEKDAY(DATE($B$3,10,1),2)+1&gt;DAY(DATE($B$3,11,0)),"",31-WEEKDAY(DATE($B$3,10,1),2)+1))</f>
        <v>28</v>
      </c>
      <c r="D41" s="7" t="n">
        <f aca="false">IF(32-WEEKDAY(DATE($B$3,10,1),2)+1&lt;1,"",IF(32-WEEKDAY(DATE($B$3,10,1),2)+1&gt;DAY(DATE($B$3,11,0)),"",32-WEEKDAY(DATE($B$3,10,1),2)+1))</f>
        <v>29</v>
      </c>
      <c r="E41" s="7" t="n">
        <f aca="false">IF(33-WEEKDAY(DATE($B$3,10,1),2)+1&lt;1,"",IF(33-WEEKDAY(DATE($B$3,10,1),2)+1&gt;DAY(DATE($B$3,11,0)),"",33-WEEKDAY(DATE($B$3,10,1),2)+1))</f>
        <v>30</v>
      </c>
      <c r="F41" s="7" t="n">
        <f aca="false">IF(34-WEEKDAY(DATE($B$3,10,1),2)+1&lt;1,"",IF(34-WEEKDAY(DATE($B$3,10,1),2)+1&gt;DAY(DATE($B$3,11,0)),"",34-WEEKDAY(DATE($B$3,10,1),2)+1))</f>
        <v>31</v>
      </c>
      <c r="G41" s="8" t="str">
        <f aca="false">IF(35-WEEKDAY(DATE($B$3,10,1),2)+1&lt;1,"",IF(35-WEEKDAY(DATE($B$3,10,1),2)+1&gt;DAY(DATE($B$3,11,0)),"",35-WEEKDAY(DATE($B$3,10,1),2)+1))</f>
        <v/>
      </c>
      <c r="H41" s="3"/>
      <c r="I41" s="7" t="n">
        <f aca="false">IF(29-WEEKDAY(DATE($B$3,11,1),2)+1&lt;1,"",IF(29-WEEKDAY(DATE($B$3,11,1),2)+1&gt;DAY(DATE($B$3,12,0)),"",29-WEEKDAY(DATE($B$3,11,1),2)+1))</f>
        <v>23</v>
      </c>
      <c r="J41" s="7" t="n">
        <f aca="false">IF(30-WEEKDAY(DATE($B$3,11,1),2)+1&lt;1,"",IF(30-WEEKDAY(DATE($B$3,11,1),2)+1&gt;DAY(DATE($B$3,12,0)),"",30-WEEKDAY(DATE($B$3,11,1),2)+1))</f>
        <v>24</v>
      </c>
      <c r="K41" s="7" t="n">
        <f aca="false">IF(31-WEEKDAY(DATE($B$3,11,1),2)+1&lt;1,"",IF(31-WEEKDAY(DATE($B$3,11,1),2)+1&gt;DAY(DATE($B$3,12,0)),"",31-WEEKDAY(DATE($B$3,11,1),2)+1))</f>
        <v>25</v>
      </c>
      <c r="L41" s="7" t="n">
        <f aca="false">IF(32-WEEKDAY(DATE($B$3,11,1),2)+1&lt;1,"",IF(32-WEEKDAY(DATE($B$3,11,1),2)+1&gt;DAY(DATE($B$3,12,0)),"",32-WEEKDAY(DATE($B$3,11,1),2)+1))</f>
        <v>26</v>
      </c>
      <c r="M41" s="7" t="n">
        <f aca="false">IF(33-WEEKDAY(DATE($B$3,11,1),2)+1&lt;1,"",IF(33-WEEKDAY(DATE($B$3,11,1),2)+1&gt;DAY(DATE($B$3,12,0)),"",33-WEEKDAY(DATE($B$3,11,1),2)+1))</f>
        <v>27</v>
      </c>
      <c r="N41" s="7" t="n">
        <f aca="false">IF(34-WEEKDAY(DATE($B$3,11,1),2)+1&lt;1,"",IF(34-WEEKDAY(DATE($B$3,11,1),2)+1&gt;DAY(DATE($B$3,12,0)),"",34-WEEKDAY(DATE($B$3,11,1),2)+1))</f>
        <v>28</v>
      </c>
      <c r="O41" s="8" t="n">
        <f aca="false">IF(35-WEEKDAY(DATE($B$3,11,1),2)+1&lt;1,"",IF(35-WEEKDAY(DATE($B$3,11,1),2)+1&gt;DAY(DATE($B$3,12,0)),"",35-WEEKDAY(DATE($B$3,11,1),2)+1))</f>
        <v>29</v>
      </c>
      <c r="P41" s="3"/>
      <c r="Q41" s="7" t="n">
        <f aca="false">IF(29-WEEKDAY(DATE($B$3,12,1),2)+1&lt;1,"",IF(29-WEEKDAY(DATE($B$3,12,1),2)+1&gt;DAY(DATE($B$3,13,0)),"",29-WEEKDAY(DATE($B$3,12,1),2)+1))</f>
        <v>28</v>
      </c>
      <c r="R41" s="7" t="n">
        <f aca="false">IF(30-WEEKDAY(DATE($B$3,12,1),2)+1&lt;1,"",IF(30-WEEKDAY(DATE($B$3,12,1),2)+1&gt;DAY(DATE($B$3,13,0)),"",30-WEEKDAY(DATE($B$3,12,1),2)+1))</f>
        <v>29</v>
      </c>
      <c r="S41" s="7" t="n">
        <f aca="false">IF(31-WEEKDAY(DATE($B$3,12,1),2)+1&lt;1,"",IF(31-WEEKDAY(DATE($B$3,12,1),2)+1&gt;DAY(DATE($B$3,13,0)),"",31-WEEKDAY(DATE($B$3,12,1),2)+1))</f>
        <v>30</v>
      </c>
      <c r="T41" s="7" t="n">
        <f aca="false">IF(32-WEEKDAY(DATE($B$3,12,1),2)+1&lt;1,"",IF(32-WEEKDAY(DATE($B$3,12,1),2)+1&gt;DAY(DATE($B$3,13,0)),"",32-WEEKDAY(DATE($B$3,12,1),2)+1))</f>
        <v>31</v>
      </c>
      <c r="U41" s="7" t="str">
        <f aca="false">IF(33-WEEKDAY(DATE($B$3,12,1),2)+1&lt;1,"",IF(33-WEEKDAY(DATE($B$3,12,1),2)+1&gt;DAY(DATE($B$3,13,0)),"",33-WEEKDAY(DATE($B$3,12,1),2)+1))</f>
        <v/>
      </c>
      <c r="V41" s="7" t="str">
        <f aca="false">IF(34-WEEKDAY(DATE($B$3,12,1),2)+1&lt;1,"",IF(34-WEEKDAY(DATE($B$3,12,1),2)+1&gt;DAY(DATE($B$3,13,0)),"",34-WEEKDAY(DATE($B$3,12,1),2)+1))</f>
        <v/>
      </c>
      <c r="W41" s="8" t="str">
        <f aca="false">IF(35-WEEKDAY(DATE($B$3,12,1),2)+1&lt;1,"",IF(35-WEEKDAY(DATE($B$3,12,1),2)+1&gt;DAY(DATE($B$3,13,0)),"",35-WEEKDAY(DATE($B$3,12,1),2)+1))</f>
        <v/>
      </c>
    </row>
    <row r="42" customFormat="false" ht="15" hidden="false" customHeight="false" outlineLevel="0" collapsed="false">
      <c r="A42" s="7" t="str">
        <f aca="false">IF(36-WEEKDAY(DATE($B$3,10,1),2)+1&lt;1,"",IF(36-WEEKDAY(DATE($B$3,10,1),2)+1&gt;DAY(DATE($B$3,11,0)),"",36-WEEKDAY(DATE($B$3,10,1),2)+1))</f>
        <v/>
      </c>
      <c r="B42" s="7" t="str">
        <f aca="false">IF(37-WEEKDAY(DATE($B$3,10,1),2)+1&lt;1,"",IF(37-WEEKDAY(DATE($B$3,10,1),2)+1&gt;DAY(DATE($B$3,11,0)),"",37-WEEKDAY(DATE($B$3,10,1),2)+1))</f>
        <v/>
      </c>
      <c r="C42" s="7" t="str">
        <f aca="false">IF(38-WEEKDAY(DATE($B$3,10,1),2)+1&lt;1,"",IF(38-WEEKDAY(DATE($B$3,10,1),2)+1&gt;DAY(DATE($B$3,11,0)),"",38-WEEKDAY(DATE($B$3,10,1),2)+1))</f>
        <v/>
      </c>
      <c r="D42" s="7" t="str">
        <f aca="false">IF(39-WEEKDAY(DATE($B$3,10,1),2)+1&lt;1,"",IF(39-WEEKDAY(DATE($B$3,10,1),2)+1&gt;DAY(DATE($B$3,11,0)),"",39-WEEKDAY(DATE($B$3,10,1),2)+1))</f>
        <v/>
      </c>
      <c r="E42" s="7" t="str">
        <f aca="false">IF(40-WEEKDAY(DATE($B$3,10,1),2)+1&lt;1,"",IF(40-WEEKDAY(DATE($B$3,10,1),2)+1&gt;DAY(DATE($B$3,11,0)),"",40-WEEKDAY(DATE($B$3,10,1),2)+1))</f>
        <v/>
      </c>
      <c r="F42" s="7" t="str">
        <f aca="false">IF(41-WEEKDAY(DATE($B$3,10,1),2)+1&lt;1,"",IF(41-WEEKDAY(DATE($B$3,10,1),2)+1&gt;DAY(DATE($B$3,11,0)),"",41-WEEKDAY(DATE($B$3,10,1),2)+1))</f>
        <v/>
      </c>
      <c r="G42" s="8" t="str">
        <f aca="false">IF(42-WEEKDAY(DATE($B$3,10,1),2)+1&lt;1,"",IF(42-WEEKDAY(DATE($B$3,10,1),2)+1&gt;DAY(DATE($B$3,11,0)),"",42-WEEKDAY(DATE($B$3,10,1),2)+1))</f>
        <v/>
      </c>
      <c r="H42" s="3"/>
      <c r="I42" s="7" t="n">
        <f aca="false">IF(36-WEEKDAY(DATE($B$3,11,1),2)+1&lt;1,"",IF(36-WEEKDAY(DATE($B$3,11,1),2)+1&gt;DAY(DATE($B$3,12,0)),"",36-WEEKDAY(DATE($B$3,11,1),2)+1))</f>
        <v>30</v>
      </c>
      <c r="J42" s="7" t="str">
        <f aca="false">IF(37-WEEKDAY(DATE($B$3,11,1),2)+1&lt;1,"",IF(37-WEEKDAY(DATE($B$3,11,1),2)+1&gt;DAY(DATE($B$3,12,0)),"",37-WEEKDAY(DATE($B$3,11,1),2)+1))</f>
        <v/>
      </c>
      <c r="K42" s="7" t="str">
        <f aca="false">IF(38-WEEKDAY(DATE($B$3,11,1),2)+1&lt;1,"",IF(38-WEEKDAY(DATE($B$3,11,1),2)+1&gt;DAY(DATE($B$3,12,0)),"",38-WEEKDAY(DATE($B$3,11,1),2)+1))</f>
        <v/>
      </c>
      <c r="L42" s="7" t="str">
        <f aca="false">IF(39-WEEKDAY(DATE($B$3,11,1),2)+1&lt;1,"",IF(39-WEEKDAY(DATE($B$3,11,1),2)+1&gt;DAY(DATE($B$3,12,0)),"",39-WEEKDAY(DATE($B$3,11,1),2)+1))</f>
        <v/>
      </c>
      <c r="M42" s="7" t="str">
        <f aca="false">IF(40-WEEKDAY(DATE($B$3,11,1),2)+1&lt;1,"",IF(40-WEEKDAY(DATE($B$3,11,1),2)+1&gt;DAY(DATE($B$3,12,0)),"",40-WEEKDAY(DATE($B$3,11,1),2)+1))</f>
        <v/>
      </c>
      <c r="N42" s="7" t="str">
        <f aca="false">IF(41-WEEKDAY(DATE($B$3,11,1),2)+1&lt;1,"",IF(41-WEEKDAY(DATE($B$3,11,1),2)+1&gt;DAY(DATE($B$3,12,0)),"",41-WEEKDAY(DATE($B$3,11,1),2)+1))</f>
        <v/>
      </c>
      <c r="O42" s="8" t="str">
        <f aca="false">IF(42-WEEKDAY(DATE($B$3,11,1),2)+1&lt;1,"",IF(42-WEEKDAY(DATE($B$3,11,1),2)+1&gt;DAY(DATE($B$3,12,0)),"",42-WEEKDAY(DATE($B$3,11,1),2)+1))</f>
        <v/>
      </c>
      <c r="P42" s="3"/>
      <c r="Q42" s="7" t="str">
        <f aca="false">IF(36-WEEKDAY(DATE($B$3,12,1),2)+1&lt;1,"",IF(36-WEEKDAY(DATE($B$3,12,1),2)+1&gt;DAY(DATE($B$3,13,0)),"",36-WEEKDAY(DATE($B$3,12,1),2)+1))</f>
        <v/>
      </c>
      <c r="R42" s="7" t="str">
        <f aca="false">IF(37-WEEKDAY(DATE($B$3,12,1),2)+1&lt;1,"",IF(37-WEEKDAY(DATE($B$3,12,1),2)+1&gt;DAY(DATE($B$3,13,0)),"",37-WEEKDAY(DATE($B$3,12,1),2)+1))</f>
        <v/>
      </c>
      <c r="S42" s="7" t="str">
        <f aca="false">IF(38-WEEKDAY(DATE($B$3,12,1),2)+1&lt;1,"",IF(38-WEEKDAY(DATE($B$3,12,1),2)+1&gt;DAY(DATE($B$3,13,0)),"",38-WEEKDAY(DATE($B$3,12,1),2)+1))</f>
        <v/>
      </c>
      <c r="T42" s="7" t="str">
        <f aca="false">IF(39-WEEKDAY(DATE($B$3,12,1),2)+1&lt;1,"",IF(39-WEEKDAY(DATE($B$3,12,1),2)+1&gt;DAY(DATE($B$3,13,0)),"",39-WEEKDAY(DATE($B$3,12,1),2)+1))</f>
        <v/>
      </c>
      <c r="U42" s="7" t="str">
        <f aca="false">IF(40-WEEKDAY(DATE($B$3,12,1),2)+1&lt;1,"",IF(40-WEEKDAY(DATE($B$3,12,1),2)+1&gt;DAY(DATE($B$3,13,0)),"",40-WEEKDAY(DATE($B$3,12,1),2)+1))</f>
        <v/>
      </c>
      <c r="V42" s="7" t="str">
        <f aca="false">IF(41-WEEKDAY(DATE($B$3,12,1),2)+1&lt;1,"",IF(41-WEEKDAY(DATE($B$3,12,1),2)+1&gt;DAY(DATE($B$3,13,0)),"",41-WEEKDAY(DATE($B$3,12,1),2)+1))</f>
        <v/>
      </c>
      <c r="W42" s="8" t="str">
        <f aca="false">IF(42-WEEKDAY(DATE($B$3,12,1),2)+1&lt;1,"",IF(42-WEEKDAY(DATE($B$3,12,1),2)+1&gt;DAY(DATE($B$3,13,0)),"",42-WEEKDAY(DATE($B$3,12,1),2)+1))</f>
        <v/>
      </c>
    </row>
  </sheetData>
  <mergeCells count="14">
    <mergeCell ref="A1:W1"/>
    <mergeCell ref="A2:W2"/>
    <mergeCell ref="A5:G5"/>
    <mergeCell ref="I5:O5"/>
    <mergeCell ref="Q5:W5"/>
    <mergeCell ref="A15:G15"/>
    <mergeCell ref="I15:O15"/>
    <mergeCell ref="Q15:W15"/>
    <mergeCell ref="A25:G25"/>
    <mergeCell ref="I25:O25"/>
    <mergeCell ref="Q25:W25"/>
    <mergeCell ref="A35:G35"/>
    <mergeCell ref="I35:O35"/>
    <mergeCell ref="Q35:W35"/>
  </mergeCells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2026-09-10T15:08:26Z</dcterms:created>
  <dc:creator>free-printable.com</dc:creator>
  <dc:description/>
  <dc:language>en-US</dc:language>
  <cp:lastModifiedBy/>
  <dcterms:modified xsi:type="dcterms:W3CDTF">2026-09-10T15:08:26Z</dcterms:modified>
  <cp:revision>0</cp:revision>
  <dc:subject/>
  <dc:title>Yearly calendar (enter the year)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